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rgjts\Desktop\"/>
    </mc:Choice>
  </mc:AlternateContent>
  <bookViews>
    <workbookView xWindow="0" yWindow="0" windowWidth="0" windowHeight="0" firstSheet="1" activeTab="1"/>
  </bookViews>
  <sheets>
    <sheet name="Rekapitulácia stavby" sheetId="1" state="veryHidden" r:id="rId1"/>
    <sheet name="01 - Chodník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'01 - Chodník'!$C$121:$K$159</definedName>
    <definedName name="_xlnm.Print_Area" localSheetId="1">'01 - Chodník'!$C$4:$J$76,'01 - Chodník'!$C$82:$J$103,'01 - Chodník'!$C$109:$J$159</definedName>
    <definedName name="_xlnm.Print_Titles" localSheetId="1">'01 - Chodník'!$121:$121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59"/>
  <c r="BH159"/>
  <c r="BG159"/>
  <c r="BE159"/>
  <c r="T159"/>
  <c r="T158"/>
  <c r="R159"/>
  <c r="R158"/>
  <c r="P159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T131"/>
  <c r="R132"/>
  <c r="R131"/>
  <c r="P132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8"/>
  <c r="F118"/>
  <c r="F116"/>
  <c r="E114"/>
  <c r="J91"/>
  <c r="F91"/>
  <c r="F89"/>
  <c r="E87"/>
  <c r="J24"/>
  <c r="E24"/>
  <c r="J119"/>
  <c r="J23"/>
  <c r="J18"/>
  <c r="E18"/>
  <c r="F119"/>
  <c r="J17"/>
  <c r="J12"/>
  <c r="J116"/>
  <c r="E7"/>
  <c r="E112"/>
  <c i="1" r="L90"/>
  <c r="AM90"/>
  <c r="AM89"/>
  <c r="L89"/>
  <c r="AM87"/>
  <c r="L87"/>
  <c r="L85"/>
  <c r="L84"/>
  <c i="2" r="BK159"/>
  <c r="J159"/>
  <c r="J157"/>
  <c r="BK156"/>
  <c r="BK155"/>
  <c r="J155"/>
  <c r="J154"/>
  <c r="J153"/>
  <c r="J152"/>
  <c r="J151"/>
  <c r="J148"/>
  <c r="BK146"/>
  <c r="J144"/>
  <c r="BK142"/>
  <c r="J141"/>
  <c r="BK139"/>
  <c r="BK136"/>
  <c r="J134"/>
  <c r="BK129"/>
  <c r="BK127"/>
  <c r="J125"/>
  <c r="J126"/>
  <c r="F33"/>
  <c r="BK151"/>
  <c r="J150"/>
  <c r="BK148"/>
  <c r="J146"/>
  <c r="BK144"/>
  <c r="J142"/>
  <c r="J140"/>
  <c r="J138"/>
  <c r="J135"/>
  <c r="J132"/>
  <c r="BK128"/>
  <c r="F35"/>
  <c r="BK157"/>
  <c r="J156"/>
  <c r="BK154"/>
  <c r="BK153"/>
  <c r="BK152"/>
  <c r="BK150"/>
  <c r="J149"/>
  <c r="J147"/>
  <c r="J145"/>
  <c r="J143"/>
  <c r="BK140"/>
  <c r="BK138"/>
  <c r="BK135"/>
  <c r="BK130"/>
  <c r="J129"/>
  <c r="BK126"/>
  <c r="BK125"/>
  <c r="F37"/>
  <c r="J33"/>
  <c r="BK149"/>
  <c r="BK147"/>
  <c r="BK145"/>
  <c r="BK143"/>
  <c r="BK141"/>
  <c r="J139"/>
  <c r="J136"/>
  <c r="BK134"/>
  <c r="J130"/>
  <c r="J128"/>
  <c r="F36"/>
  <c r="BK132"/>
  <c r="J127"/>
  <c i="1" r="AS94"/>
  <c i="2" l="1" r="T124"/>
  <c r="T123"/>
  <c r="T122"/>
  <c r="BK137"/>
  <c r="J137"/>
  <c r="J101"/>
  <c r="P124"/>
  <c r="P123"/>
  <c r="P122"/>
  <c i="1" r="AU95"/>
  <c i="2" r="BK133"/>
  <c r="J133"/>
  <c r="J100"/>
  <c r="T133"/>
  <c r="R124"/>
  <c r="R123"/>
  <c r="R122"/>
  <c r="R133"/>
  <c r="R137"/>
  <c r="BK124"/>
  <c r="J124"/>
  <c r="J98"/>
  <c r="P133"/>
  <c r="T137"/>
  <c r="P137"/>
  <c r="BK131"/>
  <c r="J131"/>
  <c r="J99"/>
  <c r="BK158"/>
  <c r="J158"/>
  <c r="J102"/>
  <c r="BF127"/>
  <c r="BF125"/>
  <c i="1" r="AV95"/>
  <c i="2" r="E85"/>
  <c r="J89"/>
  <c r="F92"/>
  <c r="J92"/>
  <c r="BF126"/>
  <c r="BF128"/>
  <c r="BF129"/>
  <c r="BF130"/>
  <c r="BF132"/>
  <c r="BF134"/>
  <c r="BF135"/>
  <c r="BF136"/>
  <c r="BF138"/>
  <c r="BF139"/>
  <c r="BF140"/>
  <c r="BF141"/>
  <c r="BF142"/>
  <c r="BF143"/>
  <c r="BF144"/>
  <c r="BF145"/>
  <c r="BF146"/>
  <c r="BF147"/>
  <c r="BF148"/>
  <c r="BF149"/>
  <c r="BF150"/>
  <c r="BF151"/>
  <c r="BF152"/>
  <c r="BF153"/>
  <c r="BF154"/>
  <c r="BF155"/>
  <c r="BF156"/>
  <c r="BF157"/>
  <c r="BF159"/>
  <c i="1" r="AZ95"/>
  <c r="BB95"/>
  <c r="BC95"/>
  <c r="BD95"/>
  <c r="AU94"/>
  <c r="BC94"/>
  <c r="W32"/>
  <c r="AZ94"/>
  <c r="W29"/>
  <c r="BD94"/>
  <c r="W33"/>
  <c r="BB94"/>
  <c r="W31"/>
  <c i="2" l="1" r="BK123"/>
  <c r="BK122"/>
  <c r="J122"/>
  <c r="J96"/>
  <c i="1" r="AV94"/>
  <c r="AK29"/>
  <c r="AX94"/>
  <c i="2" r="J34"/>
  <c i="1" r="AW95"/>
  <c r="AT95"/>
  <c r="AY94"/>
  <c i="2" r="F34"/>
  <c i="1" r="BA95"/>
  <c r="BA94"/>
  <c r="W30"/>
  <c i="2" l="1" r="J123"/>
  <c r="J97"/>
  <c r="J30"/>
  <c i="1" r="AG95"/>
  <c r="AG94"/>
  <c r="AK26"/>
  <c r="AW94"/>
  <c r="AK30"/>
  <c i="2" l="1" r="J39"/>
  <c i="1" r="AK35"/>
  <c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<sst xmlns="http://schemas.openxmlformats.org/spreadsheetml/2006/main">
  <si>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</si>
  <si>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</si>
  <si>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</si>
  <si>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</si>
  <si>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{c1a64cab-9600-4c33-b8c4-f30884aa029e}</t>
  </si>
  <si>
    <t xml:space="preserve">&gt;&gt;  skryté stĺpce  &lt;&lt;</t>
  </si>
  <si>
    <t>0,001</t>
  </si>
  <si>
    <t>23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</si>
  <si>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</si>
  <si>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</si>
  <si>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</si>
  <si>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</si>
  <si>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LEVICE05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</si>
  <si>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</si>
  <si>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</si>
  <si>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chodníka, Nejedlého ul. Levice</t>
  </si>
  <si>
    <t>JKSO:</t>
  </si>
  <si>
    <t>ČS:</t>
  </si>
  <si>
    <t>Miesto:</t>
  </si>
  <si>
    <t xml:space="preserve"> </t>
  </si>
  <si>
    <t>Dátum:</t>
  </si>
  <si>
    <t>5. 8. 2025</t>
  </si>
  <si>
    <t>Objednávateľ:</t>
  </si>
  <si>
    <t>IČO:</t>
  </si>
  <si>
    <t>Mesto Levice</t>
  </si>
  <si>
    <t>IČ DPH:</t>
  </si>
  <si>
    <t>Zhotoviteľ:</t>
  </si>
  <si>
    <t>Vyplň údaj</t>
  </si>
  <si>
    <t>Projektant:</t>
  </si>
  <si>
    <t>51310279</t>
  </si>
  <si>
    <t>STAVPROS NR s.r.o.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</si>
  <si>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</si>
  <si>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</si>
  <si>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</si>
  <si>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</si>
  <si>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</si>
  <si>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</si>
  <si>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</si>
  <si>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</si>
  <si>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</si>
  <si>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</si>
  <si>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</si>
  <si>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</si>
  <si>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</si>
  <si>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</si>
  <si>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</si>
  <si>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</si>
  <si>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</si>
  <si>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</si>
  <si>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</si>
  <si>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</si>
  <si>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</si>
  <si>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</si>
  <si>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</si>
  <si>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</si>
  <si>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</si>
  <si>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</si>
  <si>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</si>
  <si>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</si>
  <si>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</si>
  <si>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</si>
  <si>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</si>
  <si>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</si>
  <si>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</si>
  <si>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</si>
  <si>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</si>
  <si>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</si>
  <si>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</si>
  <si>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</si>
  <si>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</si>
  <si>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</si>
  <si>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</si>
  <si>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</si>
  <si>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</si>
  <si>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</si>
  <si>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</si>
  <si>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</si>
  <si>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</si>
  <si>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</si>
  <si>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</si>
  <si>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</si>
  <si>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Chodník</t>
  </si>
  <si>
    <t>STA</t>
  </si>
  <si>
    <t>1</t>
  </si>
  <si>
    <t>{67fa78cd-63eb-4ee0-93ac-44876e8d5988}</t>
  </si>
  <si>
    <t>KRYCÍ LIST ROZPOČTU</t>
  </si>
  <si>
    <t>Objekt:</t>
  </si>
  <si>
    <t>01 - Chodník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</si>
  <si>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</si>
  <si>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</si>
  <si>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</si>
  <si>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</si>
  <si>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</si>
  <si>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</si>
  <si>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</si>
  <si>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</si>
  <si>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</si>
  <si>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</si>
  <si>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</si>
  <si>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</si>
  <si>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</si>
  <si>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</si>
  <si>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</si>
  <si>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</si>
  <si>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</si>
  <si>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</si>
  <si>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</si>
  <si>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</si>
  <si>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</si>
  <si>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</si>
  <si>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</si>
  <si>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</si>
  <si>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</si>
  <si>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</si>
  <si>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</si>
  <si>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</si>
  <si>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113107241.S</t>
  </si>
  <si>
    <t xml:space="preserve">Odstránenie krytu v ploche nad 200 m2 asfaltového, hr. vrstvy do 50 mm,  -0,12500t</t>
  </si>
  <si>
    <t>m2</t>
  </si>
  <si>
    <t>4</t>
  </si>
  <si>
    <t>2</t>
  </si>
  <si>
    <t>-1131004801</t>
  </si>
  <si>
    <t>113206111.S</t>
  </si>
  <si>
    <t xml:space="preserve">Vytrhanie obrúb betónových, z krajníkov alebo obrubníkov stojatých,  -0,06500t</t>
  </si>
  <si>
    <t>m</t>
  </si>
  <si>
    <t>-936586427</t>
  </si>
  <si>
    <t>3</t>
  </si>
  <si>
    <t>133211101.S</t>
  </si>
  <si>
    <t xml:space="preserve">Hĺbenie šachiet v  hornine tr. 3 súdržných - ručným náradím plocha výkopu do 4 m2</t>
  </si>
  <si>
    <t>m3</t>
  </si>
  <si>
    <t>752342754</t>
  </si>
  <si>
    <t>162501102.S</t>
  </si>
  <si>
    <t>Vodorovné premiestnenie výkopku po spevnenej ceste z horniny tr.1-4, do 100 m3 na vzdialenosť do 3000 m</t>
  </si>
  <si>
    <t>24164658</t>
  </si>
  <si>
    <t>5</t>
  </si>
  <si>
    <t>162501105.S</t>
  </si>
  <si>
    <t>Vodorovné premiestnenie výkopku po spevnenej ceste z horniny tr.1-4, do 100 m3, príplatok k cene za každých ďalšich a začatých 1000 m</t>
  </si>
  <si>
    <t>1813514661</t>
  </si>
  <si>
    <t>6</t>
  </si>
  <si>
    <t>171209002.S</t>
  </si>
  <si>
    <t>Poplatok za skládku - zemina a kamenivo (17 05), ostatné</t>
  </si>
  <si>
    <t>t</t>
  </si>
  <si>
    <t>-1543655310</t>
  </si>
  <si>
    <t>Zakladanie</t>
  </si>
  <si>
    <t>7</t>
  </si>
  <si>
    <t>275313611.S</t>
  </si>
  <si>
    <t>Betón základových pätiek, prostý tr. C 16/20</t>
  </si>
  <si>
    <t>-1247137446</t>
  </si>
  <si>
    <t>Komunikácie</t>
  </si>
  <si>
    <t>8</t>
  </si>
  <si>
    <t>567014311.S</t>
  </si>
  <si>
    <t>Podklad z podkladového betónu PB III tr. C 8/10 hr. 100 mm</t>
  </si>
  <si>
    <t>486849017</t>
  </si>
  <si>
    <t>9</t>
  </si>
  <si>
    <t>573111115.S</t>
  </si>
  <si>
    <t>Postrek asfaltový infiltračný s posypom kamenivom z asfaltu cestného v množstve 2,50 kg/m2</t>
  </si>
  <si>
    <t>-1715756873</t>
  </si>
  <si>
    <t>10</t>
  </si>
  <si>
    <t>577134231.S</t>
  </si>
  <si>
    <t>Asfaltový betón vrstva obrusná AC 11 O v pruhu š. do 3 m z nemodifik. asfaltu tr. II, po zhutnení hr. 40 mm</t>
  </si>
  <si>
    <t>1964333747</t>
  </si>
  <si>
    <t>Ostatné konštrukcie a práce-búranie</t>
  </si>
  <si>
    <t>11</t>
  </si>
  <si>
    <t>914001111.S</t>
  </si>
  <si>
    <t>Osadenie a montáž cestnej zvislej dopravnej značky na stĺpik, stĺp, konzolu alebo objekt</t>
  </si>
  <si>
    <t>ks</t>
  </si>
  <si>
    <t>1455915656</t>
  </si>
  <si>
    <t>12</t>
  </si>
  <si>
    <t>M</t>
  </si>
  <si>
    <t>404410038090</t>
  </si>
  <si>
    <t>Dopravná značka 273-56</t>
  </si>
  <si>
    <t>959684565</t>
  </si>
  <si>
    <t>13</t>
  </si>
  <si>
    <t>404410038091</t>
  </si>
  <si>
    <t>Dopravná značka 273-57</t>
  </si>
  <si>
    <t>-831170410</t>
  </si>
  <si>
    <t>14</t>
  </si>
  <si>
    <t>404440000200.S</t>
  </si>
  <si>
    <t>Úchyt na stĺpik, d 40x40 mm, Al</t>
  </si>
  <si>
    <t>-311249091</t>
  </si>
  <si>
    <t>15</t>
  </si>
  <si>
    <t>914501121.S</t>
  </si>
  <si>
    <t>Montáž stĺpika zvislej dopravnej značky dĺžky do 3,5 m do betónového základu</t>
  </si>
  <si>
    <t>-1208116630</t>
  </si>
  <si>
    <t>16</t>
  </si>
  <si>
    <t>404490008401.S</t>
  </si>
  <si>
    <t>Stĺpik Zn, d 60 mm, pre dopravné značky</t>
  </si>
  <si>
    <t>343221881</t>
  </si>
  <si>
    <t>17</t>
  </si>
  <si>
    <t>404490008600.S</t>
  </si>
  <si>
    <t>Krytka stĺpika, d 60 mm, plastová</t>
  </si>
  <si>
    <t>179241127</t>
  </si>
  <si>
    <t>18</t>
  </si>
  <si>
    <t>915716122.S</t>
  </si>
  <si>
    <t>Vodorovné dopravné značenie striekané farbou čiar tenkých súvislých, farba biela retroreflexná šírky 125 mm</t>
  </si>
  <si>
    <t>-1868027652</t>
  </si>
  <si>
    <t>19</t>
  </si>
  <si>
    <t>915791111.S</t>
  </si>
  <si>
    <t>Predznačenie pre značenie striekané farbou z náterových hmôt deliace čiary, vodiace prúžky</t>
  </si>
  <si>
    <t>-1540331342</t>
  </si>
  <si>
    <t>20</t>
  </si>
  <si>
    <t>916361111.S</t>
  </si>
  <si>
    <t>Osadenie cestného obrubníka betónového ležatého do lôžka z betónu prostého tr. C 12/15 s bočnou oporou</t>
  </si>
  <si>
    <t>148146155</t>
  </si>
  <si>
    <t>21</t>
  </si>
  <si>
    <t>592170001000.S</t>
  </si>
  <si>
    <t>Obrubník cestný, lxšxv 1000x150x260 mm</t>
  </si>
  <si>
    <t>471754370</t>
  </si>
  <si>
    <t>22</t>
  </si>
  <si>
    <t>592170003800.S</t>
  </si>
  <si>
    <t>Obrubník cestný so skosením, lxšxv 1000x150x260 mm, prírodný</t>
  </si>
  <si>
    <t>-556256913</t>
  </si>
  <si>
    <t>916362111.S</t>
  </si>
  <si>
    <t>Osadenie cestného obrubníka betónového stojatého do lôžka z betónu prostého tr. C 12/15 s bočnou oporou</t>
  </si>
  <si>
    <t>-1707388463</t>
  </si>
  <si>
    <t>24</t>
  </si>
  <si>
    <t>918101112.S</t>
  </si>
  <si>
    <t>Lôžko pod obrubníky, krajníky alebo obruby z dlažobných kociek z betónu prostého tr. C 16/20</t>
  </si>
  <si>
    <t>-341032093</t>
  </si>
  <si>
    <t>25</t>
  </si>
  <si>
    <t>919726399.S</t>
  </si>
  <si>
    <t>Epoxidová tesniaca zálievka</t>
  </si>
  <si>
    <t>-1591284270</t>
  </si>
  <si>
    <t>26</t>
  </si>
  <si>
    <t>919731121.S</t>
  </si>
  <si>
    <t>Zarovnanie styčnej plochy pozdĺž vybúranej časti komunikácie asfaltovej hr. do 50 mm</t>
  </si>
  <si>
    <t>-881286158</t>
  </si>
  <si>
    <t>27</t>
  </si>
  <si>
    <t>919735111.S</t>
  </si>
  <si>
    <t>Rezanie existujúceho asfaltového krytu alebo podkladu hĺbky do 50 mm</t>
  </si>
  <si>
    <t>242669706</t>
  </si>
  <si>
    <t>28</t>
  </si>
  <si>
    <t>979082213.S</t>
  </si>
  <si>
    <t>Vodorovná doprava sutiny so zložením a hrubým urovnaním na vzdialenosť do 1 km</t>
  </si>
  <si>
    <t>-1204698213</t>
  </si>
  <si>
    <t>29</t>
  </si>
  <si>
    <t>979082219.S</t>
  </si>
  <si>
    <t>Príplatok k cene za každý ďalší aj začatý 1 km nad 1 km pre vodorovnú dopravu sutiny</t>
  </si>
  <si>
    <t>-704334353</t>
  </si>
  <si>
    <t>30</t>
  </si>
  <si>
    <t>979089012.S</t>
  </si>
  <si>
    <t>Poplatok za skládku</t>
  </si>
  <si>
    <t>-2045300022</t>
  </si>
  <si>
    <t>99</t>
  </si>
  <si>
    <t>Presun hmôt HSV</t>
  </si>
  <si>
    <t>31</t>
  </si>
  <si>
    <t>998225111.S</t>
  </si>
  <si>
    <t>Presun hmôt pre pozemnú komunikáciu a letisko s krytom asfaltovým akejkoľvek dĺžky objektu</t>
  </si>
  <si>
    <t>1804738435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</si>
</sst>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167" fontId="32" fillId="3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6</v>
      </c>
    </row>
    <row r="5" s="1" customFormat="1" ht="12" customHeight="1">
      <c r="B5" s="18"/>
      <c r="D5" s="22" t="s">
        <v>11</v>
      </c>
      <c r="K5" s="23" t="s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13</v>
      </c>
      <c r="BS5" s="15" t="s">
        <v>6</v>
      </c>
    </row>
    <row r="6" s="1" customFormat="1" ht="36.96" customHeight="1">
      <c r="B6" s="18"/>
      <c r="D6" s="25" t="s">
        <v>14</v>
      </c>
      <c r="K6" s="26" t="s">
        <v>15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16</v>
      </c>
      <c r="K7" s="23" t="s">
        <v>1</v>
      </c>
      <c r="AK7" s="28" t="s">
        <v>17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18</v>
      </c>
      <c r="K8" s="23" t="s">
        <v>19</v>
      </c>
      <c r="AK8" s="28" t="s">
        <v>20</v>
      </c>
      <c r="AN8" s="29" t="s">
        <v>21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22</v>
      </c>
      <c r="AK10" s="28" t="s">
        <v>23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24</v>
      </c>
      <c r="AK11" s="28" t="s">
        <v>25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26</v>
      </c>
      <c r="AK13" s="28" t="s">
        <v>23</v>
      </c>
      <c r="AN13" s="30" t="s">
        <v>27</v>
      </c>
      <c r="AR13" s="18"/>
      <c r="BE13" s="27"/>
      <c r="BS13" s="15" t="s">
        <v>6</v>
      </c>
    </row>
    <row r="14">
      <c r="B14" s="18"/>
      <c r="E14" s="30" t="s">
        <v>27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25</v>
      </c>
      <c r="AN14" s="30" t="s">
        <v>27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28</v>
      </c>
      <c r="AK16" s="28" t="s">
        <v>23</v>
      </c>
      <c r="AN16" s="23" t="s">
        <v>29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25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32</v>
      </c>
    </row>
    <row r="19" s="1" customFormat="1" ht="12" customHeight="1">
      <c r="B19" s="18"/>
      <c r="D19" s="28" t="s">
        <v>33</v>
      </c>
      <c r="AK19" s="28" t="s">
        <v>23</v>
      </c>
      <c r="AN19" s="23" t="s">
        <v>1</v>
      </c>
      <c r="AR19" s="18"/>
      <c r="BE19" s="27"/>
      <c r="BS19" s="15" t="s">
        <v>32</v>
      </c>
    </row>
    <row r="20" s="1" customFormat="1" ht="18.48" customHeight="1">
      <c r="B20" s="18"/>
      <c r="E20" s="23" t="s">
        <v>19</v>
      </c>
      <c r="AK20" s="28" t="s">
        <v>25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0.23000000000000001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3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3">
        <f>ROUND(AV94, 2)</f>
        <v>0</v>
      </c>
      <c r="AL29" s="3"/>
      <c r="AM29" s="3"/>
      <c r="AN29" s="3"/>
      <c r="AO29" s="3"/>
      <c r="AP29" s="3"/>
      <c r="AQ29" s="3"/>
      <c r="AR29" s="40"/>
      <c r="BE29" s="44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0.23000000000000001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3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3">
        <f>ROUND(AW94, 2)</f>
        <v>0</v>
      </c>
      <c r="AL30" s="3"/>
      <c r="AM30" s="3"/>
      <c r="AN30" s="3"/>
      <c r="AO30" s="3"/>
      <c r="AP30" s="3"/>
      <c r="AQ30" s="3"/>
      <c r="AR30" s="40"/>
      <c r="BE30" s="44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2">
        <v>0.23000000000000001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3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3">
        <v>0</v>
      </c>
      <c r="AL31" s="3"/>
      <c r="AM31" s="3"/>
      <c r="AN31" s="3"/>
      <c r="AO31" s="3"/>
      <c r="AP31" s="3"/>
      <c r="AQ31" s="3"/>
      <c r="AR31" s="40"/>
      <c r="BE31" s="44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2">
        <v>0.23000000000000001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3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3">
        <v>0</v>
      </c>
      <c r="AL32" s="3"/>
      <c r="AM32" s="3"/>
      <c r="AN32" s="3"/>
      <c r="AO32" s="3"/>
      <c r="AP32" s="3"/>
      <c r="AQ32" s="3"/>
      <c r="AR32" s="40"/>
      <c r="BE32" s="44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3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3">
        <v>0</v>
      </c>
      <c r="AL33" s="3"/>
      <c r="AM33" s="3"/>
      <c r="AN33" s="3"/>
      <c r="AO33" s="3"/>
      <c r="AP33" s="3"/>
      <c r="AQ33" s="3"/>
      <c r="AR33" s="40"/>
      <c r="BE33" s="44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5"/>
      <c r="D35" s="46" t="s">
        <v>45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46</v>
      </c>
      <c r="U35" s="47"/>
      <c r="V35" s="47"/>
      <c r="W35" s="47"/>
      <c r="X35" s="49" t="s">
        <v>47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0">
        <f>SUM(AK26:AK33)</f>
        <v>0</v>
      </c>
      <c r="AL35" s="47"/>
      <c r="AM35" s="47"/>
      <c r="AN35" s="47"/>
      <c r="AO35" s="51"/>
      <c r="AP35" s="45"/>
      <c r="AQ35" s="45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2"/>
      <c r="D49" s="53" t="s">
        <v>48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3" t="s">
        <v>49</v>
      </c>
      <c r="AI49" s="54"/>
      <c r="AJ49" s="54"/>
      <c r="AK49" s="54"/>
      <c r="AL49" s="54"/>
      <c r="AM49" s="54"/>
      <c r="AN49" s="54"/>
      <c r="AO49" s="54"/>
      <c r="AR49" s="52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5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5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5" t="s">
        <v>50</v>
      </c>
      <c r="AI60" s="37"/>
      <c r="AJ60" s="37"/>
      <c r="AK60" s="37"/>
      <c r="AL60" s="37"/>
      <c r="AM60" s="55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3" t="s">
        <v>52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3" t="s">
        <v>53</v>
      </c>
      <c r="AI64" s="56"/>
      <c r="AJ64" s="56"/>
      <c r="AK64" s="56"/>
      <c r="AL64" s="56"/>
      <c r="AM64" s="56"/>
      <c r="AN64" s="56"/>
      <c r="AO64" s="56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5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5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5" t="s">
        <v>50</v>
      </c>
      <c r="AI75" s="37"/>
      <c r="AJ75" s="37"/>
      <c r="AK75" s="37"/>
      <c r="AL75" s="37"/>
      <c r="AM75" s="55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35"/>
      <c r="BE77" s="34"/>
    </row>
    <row r="81" s="2" customFormat="1" ht="6.96" customHeight="1">
      <c r="A81" s="34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1"/>
      <c r="C84" s="28" t="s">
        <v>11</v>
      </c>
      <c r="D84" s="4"/>
      <c r="E84" s="4"/>
      <c r="F84" s="4"/>
      <c r="G84" s="4"/>
      <c r="H84" s="4"/>
      <c r="I84" s="4"/>
      <c r="J84" s="4"/>
      <c r="K84" s="4"/>
      <c r="L84" s="4" t="str">
        <f>K5</f>
        <v>LEVICE05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1"/>
      <c r="BE84" s="4"/>
    </row>
    <row r="85" s="5" customFormat="1" ht="36.96" customHeight="1">
      <c r="A85" s="5"/>
      <c r="B85" s="62"/>
      <c r="C85" s="63" t="s">
        <v>14</v>
      </c>
      <c r="D85" s="5"/>
      <c r="E85" s="5"/>
      <c r="F85" s="5"/>
      <c r="G85" s="5"/>
      <c r="H85" s="5"/>
      <c r="I85" s="5"/>
      <c r="J85" s="5"/>
      <c r="K85" s="5"/>
      <c r="L85" s="64" t="str">
        <f>K6</f>
        <v>Rekonštrukcia chodníka, Nejedlého ul. Levice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2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18</v>
      </c>
      <c r="D87" s="34"/>
      <c r="E87" s="34"/>
      <c r="F87" s="34"/>
      <c r="G87" s="34"/>
      <c r="H87" s="34"/>
      <c r="I87" s="34"/>
      <c r="J87" s="34"/>
      <c r="K87" s="34"/>
      <c r="L87" s="65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20</v>
      </c>
      <c r="AJ87" s="34"/>
      <c r="AK87" s="34"/>
      <c r="AL87" s="34"/>
      <c r="AM87" s="66" t="str">
        <f>IF(AN8= "","",AN8)</f>
        <v>5. 8. 2025</v>
      </c>
      <c r="AN87" s="66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22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Mesto Levice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28</v>
      </c>
      <c r="AJ89" s="34"/>
      <c r="AK89" s="34"/>
      <c r="AL89" s="34"/>
      <c r="AM89" s="67" t="str">
        <f>IF(E17="","",E17)</f>
        <v>STAVPROS NR s.r.o.</v>
      </c>
      <c r="AN89" s="4"/>
      <c r="AO89" s="4"/>
      <c r="AP89" s="4"/>
      <c r="AQ89" s="34"/>
      <c r="AR89" s="35"/>
      <c r="AS89" s="68" t="s">
        <v>55</v>
      </c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1"/>
      <c r="BE89" s="34"/>
    </row>
    <row r="90" s="2" customFormat="1" ht="15.15" customHeight="1">
      <c r="A90" s="34"/>
      <c r="B90" s="35"/>
      <c r="C90" s="28" t="s">
        <v>26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33</v>
      </c>
      <c r="AJ90" s="34"/>
      <c r="AK90" s="34"/>
      <c r="AL90" s="34"/>
      <c r="AM90" s="67" t="str">
        <f>IF(E20="","",E20)</f>
        <v xml:space="preserve"> </v>
      </c>
      <c r="AN90" s="4"/>
      <c r="AO90" s="4"/>
      <c r="AP90" s="4"/>
      <c r="AQ90" s="34"/>
      <c r="AR90" s="35"/>
      <c r="AS90" s="72"/>
      <c r="AT90" s="73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2"/>
      <c r="AT91" s="73"/>
      <c r="AU91" s="74"/>
      <c r="AV91" s="74"/>
      <c r="AW91" s="74"/>
      <c r="AX91" s="74"/>
      <c r="AY91" s="74"/>
      <c r="AZ91" s="74"/>
      <c r="BA91" s="74"/>
      <c r="BB91" s="74"/>
      <c r="BC91" s="74"/>
      <c r="BD91" s="75"/>
      <c r="BE91" s="34"/>
    </row>
    <row r="92" s="2" customFormat="1" ht="29.28" customHeight="1">
      <c r="A92" s="34"/>
      <c r="B92" s="35"/>
      <c r="C92" s="76" t="s">
        <v>56</v>
      </c>
      <c r="D92" s="77"/>
      <c r="E92" s="77"/>
      <c r="F92" s="77"/>
      <c r="G92" s="77"/>
      <c r="H92" s="78"/>
      <c r="I92" s="79" t="s">
        <v>57</v>
      </c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80" t="s">
        <v>58</v>
      </c>
      <c r="AH92" s="77"/>
      <c r="AI92" s="77"/>
      <c r="AJ92" s="77"/>
      <c r="AK92" s="77"/>
      <c r="AL92" s="77"/>
      <c r="AM92" s="77"/>
      <c r="AN92" s="79" t="s">
        <v>59</v>
      </c>
      <c r="AO92" s="77"/>
      <c r="AP92" s="81"/>
      <c r="AQ92" s="82" t="s">
        <v>60</v>
      </c>
      <c r="AR92" s="35"/>
      <c r="AS92" s="83" t="s">
        <v>61</v>
      </c>
      <c r="AT92" s="84" t="s">
        <v>62</v>
      </c>
      <c r="AU92" s="84" t="s">
        <v>63</v>
      </c>
      <c r="AV92" s="84" t="s">
        <v>64</v>
      </c>
      <c r="AW92" s="84" t="s">
        <v>65</v>
      </c>
      <c r="AX92" s="84" t="s">
        <v>66</v>
      </c>
      <c r="AY92" s="84" t="s">
        <v>67</v>
      </c>
      <c r="AZ92" s="84" t="s">
        <v>68</v>
      </c>
      <c r="BA92" s="84" t="s">
        <v>69</v>
      </c>
      <c r="BB92" s="84" t="s">
        <v>70</v>
      </c>
      <c r="BC92" s="84" t="s">
        <v>71</v>
      </c>
      <c r="BD92" s="85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6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8"/>
      <c r="BE93" s="34"/>
    </row>
    <row r="94" s="6" customFormat="1" ht="32.4" customHeight="1">
      <c r="A94" s="6"/>
      <c r="B94" s="89"/>
      <c r="C94" s="90" t="s">
        <v>73</v>
      </c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2">
        <f>ROUND(AG95,2)</f>
        <v>0</v>
      </c>
      <c r="AH94" s="92"/>
      <c r="AI94" s="92"/>
      <c r="AJ94" s="92"/>
      <c r="AK94" s="92"/>
      <c r="AL94" s="92"/>
      <c r="AM94" s="92"/>
      <c r="AN94" s="93">
        <f>SUM(AG94,AT94)</f>
        <v>0</v>
      </c>
      <c r="AO94" s="93"/>
      <c r="AP94" s="93"/>
      <c r="AQ94" s="94" t="s">
        <v>1</v>
      </c>
      <c r="AR94" s="89"/>
      <c r="AS94" s="95">
        <f>ROUND(AS95,2)</f>
        <v>0</v>
      </c>
      <c r="AT94" s="96">
        <f>ROUND(SUM(AV94:AW94),2)</f>
        <v>0</v>
      </c>
      <c r="AU94" s="97">
        <f>ROUND(AU95,5)</f>
        <v>0</v>
      </c>
      <c r="AV94" s="96">
        <f>ROUND(AZ94*L29,2)</f>
        <v>0</v>
      </c>
      <c r="AW94" s="96">
        <f>ROUND(BA94*L30,2)</f>
        <v>0</v>
      </c>
      <c r="AX94" s="96">
        <f>ROUND(BB94*L29,2)</f>
        <v>0</v>
      </c>
      <c r="AY94" s="96">
        <f>ROUND(BC94*L30,2)</f>
        <v>0</v>
      </c>
      <c r="AZ94" s="96">
        <f>ROUND(AZ95,2)</f>
        <v>0</v>
      </c>
      <c r="BA94" s="96">
        <f>ROUND(BA95,2)</f>
        <v>0</v>
      </c>
      <c r="BB94" s="96">
        <f>ROUND(BB95,2)</f>
        <v>0</v>
      </c>
      <c r="BC94" s="96">
        <f>ROUND(BC95,2)</f>
        <v>0</v>
      </c>
      <c r="BD94" s="98">
        <f>ROUND(BD95,2)</f>
        <v>0</v>
      </c>
      <c r="BE94" s="6"/>
      <c r="BS94" s="99" t="s">
        <v>74</v>
      </c>
      <c r="BT94" s="99" t="s">
        <v>75</v>
      </c>
      <c r="BU94" s="100" t="s">
        <v>76</v>
      </c>
      <c r="BV94" s="99" t="s">
        <v>77</v>
      </c>
      <c r="BW94" s="99" t="s">
        <v>4</v>
      </c>
      <c r="BX94" s="99" t="s">
        <v>78</v>
      </c>
      <c r="CL94" s="99" t="s">
        <v>1</v>
      </c>
    </row>
    <row r="95" s="7" customFormat="1" ht="16.5" customHeight="1">
      <c r="A95" s="101" t="s">
        <v>79</v>
      </c>
      <c r="B95" s="102"/>
      <c r="C95" s="103"/>
      <c r="D95" s="104" t="s">
        <v>80</v>
      </c>
      <c r="E95" s="104"/>
      <c r="F95" s="104"/>
      <c r="G95" s="104"/>
      <c r="H95" s="104"/>
      <c r="I95" s="105"/>
      <c r="J95" s="104" t="s">
        <v>81</v>
      </c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6">
        <f>'01 - Chodník'!J30</f>
        <v>0</v>
      </c>
      <c r="AH95" s="105"/>
      <c r="AI95" s="105"/>
      <c r="AJ95" s="105"/>
      <c r="AK95" s="105"/>
      <c r="AL95" s="105"/>
      <c r="AM95" s="105"/>
      <c r="AN95" s="106">
        <f>SUM(AG95,AT95)</f>
        <v>0</v>
      </c>
      <c r="AO95" s="105"/>
      <c r="AP95" s="105"/>
      <c r="AQ95" s="107" t="s">
        <v>82</v>
      </c>
      <c r="AR95" s="102"/>
      <c r="AS95" s="108">
        <v>0</v>
      </c>
      <c r="AT95" s="109">
        <f>ROUND(SUM(AV95:AW95),2)</f>
        <v>0</v>
      </c>
      <c r="AU95" s="110">
        <f>'01 - Chodník'!P122</f>
        <v>0</v>
      </c>
      <c r="AV95" s="109">
        <f>'01 - Chodník'!J33</f>
        <v>0</v>
      </c>
      <c r="AW95" s="109">
        <f>'01 - Chodník'!J34</f>
        <v>0</v>
      </c>
      <c r="AX95" s="109">
        <f>'01 - Chodník'!J35</f>
        <v>0</v>
      </c>
      <c r="AY95" s="109">
        <f>'01 - Chodník'!J36</f>
        <v>0</v>
      </c>
      <c r="AZ95" s="109">
        <f>'01 - Chodník'!F33</f>
        <v>0</v>
      </c>
      <c r="BA95" s="109">
        <f>'01 - Chodník'!F34</f>
        <v>0</v>
      </c>
      <c r="BB95" s="109">
        <f>'01 - Chodník'!F35</f>
        <v>0</v>
      </c>
      <c r="BC95" s="109">
        <f>'01 - Chodník'!F36</f>
        <v>0</v>
      </c>
      <c r="BD95" s="111">
        <f>'01 - Chodník'!F37</f>
        <v>0</v>
      </c>
      <c r="BE95" s="7"/>
      <c r="BT95" s="112" t="s">
        <v>83</v>
      </c>
      <c r="BV95" s="112" t="s">
        <v>77</v>
      </c>
      <c r="BW95" s="112" t="s">
        <v>84</v>
      </c>
      <c r="BX95" s="112" t="s">
        <v>4</v>
      </c>
      <c r="CL95" s="112" t="s">
        <v>1</v>
      </c>
      <c r="CM95" s="112" t="s">
        <v>75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57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 - Chodník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85</v>
      </c>
      <c r="L4" s="18"/>
      <c r="M4" s="113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14" t="str">
        <f>'Rekapitulácia stavby'!K6</f>
        <v>Rekonštrukcia chodníka, Nejedlého ul. Levice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86</v>
      </c>
      <c r="E8" s="34"/>
      <c r="F8" s="34"/>
      <c r="G8" s="34"/>
      <c r="H8" s="34"/>
      <c r="I8" s="34"/>
      <c r="J8" s="34"/>
      <c r="K8" s="34"/>
      <c r="L8" s="52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4" t="s">
        <v>87</v>
      </c>
      <c r="F9" s="34"/>
      <c r="G9" s="34"/>
      <c r="H9" s="34"/>
      <c r="I9" s="34"/>
      <c r="J9" s="34"/>
      <c r="K9" s="34"/>
      <c r="L9" s="52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2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2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66" t="str">
        <f>'Rekapitulácia stavby'!AN8</f>
        <v>5. 8. 2025</v>
      </c>
      <c r="K12" s="34"/>
      <c r="L12" s="52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2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2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2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2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2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2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2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">
        <v>29</v>
      </c>
      <c r="K20" s="34"/>
      <c r="L20" s="52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25</v>
      </c>
      <c r="J21" s="23" t="s">
        <v>1</v>
      </c>
      <c r="K21" s="34"/>
      <c r="L21" s="52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2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33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2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2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2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2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15"/>
      <c r="B27" s="116"/>
      <c r="C27" s="115"/>
      <c r="D27" s="115"/>
      <c r="E27" s="32" t="s">
        <v>1</v>
      </c>
      <c r="F27" s="32"/>
      <c r="G27" s="32"/>
      <c r="H27" s="3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2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7"/>
      <c r="E29" s="87"/>
      <c r="F29" s="87"/>
      <c r="G29" s="87"/>
      <c r="H29" s="87"/>
      <c r="I29" s="87"/>
      <c r="J29" s="87"/>
      <c r="K29" s="87"/>
      <c r="L29" s="118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</row>
    <row r="30" s="2" customFormat="1" ht="25.44" customHeight="1">
      <c r="A30" s="34"/>
      <c r="B30" s="35"/>
      <c r="C30" s="34"/>
      <c r="D30" s="120" t="s">
        <v>35</v>
      </c>
      <c r="E30" s="34"/>
      <c r="F30" s="34"/>
      <c r="G30" s="34"/>
      <c r="H30" s="34"/>
      <c r="I30" s="34"/>
      <c r="J30" s="93">
        <f>ROUND(J122, 2)</f>
        <v>0</v>
      </c>
      <c r="K30" s="34"/>
      <c r="L30" s="118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</row>
    <row r="31" s="2" customFormat="1" ht="6.96" customHeight="1">
      <c r="A31" s="34"/>
      <c r="B31" s="35"/>
      <c r="C31" s="34"/>
      <c r="D31" s="87"/>
      <c r="E31" s="87"/>
      <c r="F31" s="87"/>
      <c r="G31" s="87"/>
      <c r="H31" s="87"/>
      <c r="I31" s="87"/>
      <c r="J31" s="87"/>
      <c r="K31" s="87"/>
      <c r="L31" s="52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2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1" t="s">
        <v>39</v>
      </c>
      <c r="E33" s="41" t="s">
        <v>40</v>
      </c>
      <c r="F33" s="122">
        <f>ROUND((SUM(BE122:BE159)),  2)</f>
        <v>0</v>
      </c>
      <c r="G33" s="119"/>
      <c r="H33" s="119"/>
      <c r="I33" s="123">
        <v>0.23000000000000001</v>
      </c>
      <c r="J33" s="122">
        <f>ROUND(((SUM(BE122:BE159))*I33),  2)</f>
        <v>0</v>
      </c>
      <c r="K33" s="34"/>
      <c r="L33" s="118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</row>
    <row r="34" s="2" customFormat="1" ht="14.4" customHeight="1">
      <c r="A34" s="34"/>
      <c r="B34" s="35"/>
      <c r="C34" s="34"/>
      <c r="D34" s="34"/>
      <c r="E34" s="41" t="s">
        <v>41</v>
      </c>
      <c r="F34" s="122">
        <f>ROUND((SUM(BF122:BF159)),  2)</f>
        <v>0</v>
      </c>
      <c r="G34" s="119"/>
      <c r="H34" s="119"/>
      <c r="I34" s="123">
        <v>0.23000000000000001</v>
      </c>
      <c r="J34" s="122">
        <f>ROUND(((SUM(BF122:BF159))*I34),  2)</f>
        <v>0</v>
      </c>
      <c r="K34" s="34"/>
      <c r="L34" s="52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24">
        <f>ROUND((SUM(BG122:BG159)),  2)</f>
        <v>0</v>
      </c>
      <c r="G35" s="34"/>
      <c r="H35" s="34"/>
      <c r="I35" s="125">
        <v>0.23000000000000001</v>
      </c>
      <c r="J35" s="124">
        <f>0</f>
        <v>0</v>
      </c>
      <c r="K35" s="34"/>
      <c r="L35" s="52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24">
        <f>ROUND((SUM(BH122:BH159)),  2)</f>
        <v>0</v>
      </c>
      <c r="G36" s="34"/>
      <c r="H36" s="34"/>
      <c r="I36" s="125">
        <v>0.23000000000000001</v>
      </c>
      <c r="J36" s="124">
        <f>0</f>
        <v>0</v>
      </c>
      <c r="K36" s="34"/>
      <c r="L36" s="52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2">
        <f>ROUND((SUM(BI122:BI159)),  2)</f>
        <v>0</v>
      </c>
      <c r="G37" s="119"/>
      <c r="H37" s="119"/>
      <c r="I37" s="123">
        <v>0</v>
      </c>
      <c r="J37" s="122">
        <f>0</f>
        <v>0</v>
      </c>
      <c r="K37" s="34"/>
      <c r="L37" s="52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2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26"/>
      <c r="D39" s="127" t="s">
        <v>45</v>
      </c>
      <c r="E39" s="78"/>
      <c r="F39" s="78"/>
      <c r="G39" s="128" t="s">
        <v>46</v>
      </c>
      <c r="H39" s="129" t="s">
        <v>47</v>
      </c>
      <c r="I39" s="78"/>
      <c r="J39" s="130">
        <f>SUM(J30:J37)</f>
        <v>0</v>
      </c>
      <c r="K39" s="131"/>
      <c r="L39" s="52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2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2"/>
      <c r="D50" s="53" t="s">
        <v>48</v>
      </c>
      <c r="E50" s="54"/>
      <c r="F50" s="54"/>
      <c r="G50" s="53" t="s">
        <v>49</v>
      </c>
      <c r="H50" s="54"/>
      <c r="I50" s="54"/>
      <c r="J50" s="54"/>
      <c r="K50" s="54"/>
      <c r="L50" s="52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5" t="s">
        <v>50</v>
      </c>
      <c r="E61" s="37"/>
      <c r="F61" s="132" t="s">
        <v>51</v>
      </c>
      <c r="G61" s="55" t="s">
        <v>50</v>
      </c>
      <c r="H61" s="37"/>
      <c r="I61" s="37"/>
      <c r="J61" s="133" t="s">
        <v>51</v>
      </c>
      <c r="K61" s="37"/>
      <c r="L61" s="52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3" t="s">
        <v>52</v>
      </c>
      <c r="E65" s="56"/>
      <c r="F65" s="56"/>
      <c r="G65" s="53" t="s">
        <v>53</v>
      </c>
      <c r="H65" s="56"/>
      <c r="I65" s="56"/>
      <c r="J65" s="56"/>
      <c r="K65" s="56"/>
      <c r="L65" s="52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5" t="s">
        <v>50</v>
      </c>
      <c r="E76" s="37"/>
      <c r="F76" s="132" t="s">
        <v>51</v>
      </c>
      <c r="G76" s="55" t="s">
        <v>50</v>
      </c>
      <c r="H76" s="37"/>
      <c r="I76" s="37"/>
      <c r="J76" s="133" t="s">
        <v>51</v>
      </c>
      <c r="K76" s="37"/>
      <c r="L76" s="52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88</v>
      </c>
      <c r="D82" s="34"/>
      <c r="E82" s="34"/>
      <c r="F82" s="34"/>
      <c r="G82" s="34"/>
      <c r="H82" s="34"/>
      <c r="I82" s="34"/>
      <c r="J82" s="34"/>
      <c r="K82" s="34"/>
      <c r="L82" s="52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2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2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14" t="str">
        <f>E7</f>
        <v>Rekonštrukcia chodníka, Nejedlého ul. Levice</v>
      </c>
      <c r="F85" s="28"/>
      <c r="G85" s="28"/>
      <c r="H85" s="28"/>
      <c r="I85" s="34"/>
      <c r="J85" s="34"/>
      <c r="K85" s="34"/>
      <c r="L85" s="52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86</v>
      </c>
      <c r="D86" s="34"/>
      <c r="E86" s="34"/>
      <c r="F86" s="34"/>
      <c r="G86" s="34"/>
      <c r="H86" s="34"/>
      <c r="I86" s="34"/>
      <c r="J86" s="34"/>
      <c r="K86" s="34"/>
      <c r="L86" s="52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4" t="str">
        <f>E9</f>
        <v>01 - Chodník</v>
      </c>
      <c r="F87" s="34"/>
      <c r="G87" s="34"/>
      <c r="H87" s="34"/>
      <c r="I87" s="34"/>
      <c r="J87" s="34"/>
      <c r="K87" s="34"/>
      <c r="L87" s="52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2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 xml:space="preserve"> </v>
      </c>
      <c r="G89" s="34"/>
      <c r="H89" s="34"/>
      <c r="I89" s="28" t="s">
        <v>20</v>
      </c>
      <c r="J89" s="66" t="str">
        <f>IF(J12="","",J12)</f>
        <v>5. 8. 2025</v>
      </c>
      <c r="K89" s="34"/>
      <c r="L89" s="52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2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>Mesto Levice</v>
      </c>
      <c r="G91" s="34"/>
      <c r="H91" s="34"/>
      <c r="I91" s="28" t="s">
        <v>28</v>
      </c>
      <c r="J91" s="32" t="str">
        <f>E21</f>
        <v>STAVPROS NR s.r.o.</v>
      </c>
      <c r="K91" s="34"/>
      <c r="L91" s="52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33</v>
      </c>
      <c r="J92" s="32" t="str">
        <f>E24</f>
        <v xml:space="preserve"> </v>
      </c>
      <c r="K92" s="34"/>
      <c r="L92" s="52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2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34" t="s">
        <v>89</v>
      </c>
      <c r="D94" s="126"/>
      <c r="E94" s="126"/>
      <c r="F94" s="126"/>
      <c r="G94" s="126"/>
      <c r="H94" s="126"/>
      <c r="I94" s="126"/>
      <c r="J94" s="135" t="s">
        <v>90</v>
      </c>
      <c r="K94" s="126"/>
      <c r="L94" s="52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2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36" t="s">
        <v>91</v>
      </c>
      <c r="D96" s="34"/>
      <c r="E96" s="34"/>
      <c r="F96" s="34"/>
      <c r="G96" s="34"/>
      <c r="H96" s="34"/>
      <c r="I96" s="34"/>
      <c r="J96" s="93">
        <f>J122</f>
        <v>0</v>
      </c>
      <c r="K96" s="34"/>
      <c r="L96" s="52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92</v>
      </c>
    </row>
    <row r="97" s="9" customFormat="1" ht="24.96" customHeight="1">
      <c r="A97" s="9"/>
      <c r="B97" s="137"/>
      <c r="C97" s="9"/>
      <c r="D97" s="138" t="s">
        <v>93</v>
      </c>
      <c r="E97" s="139"/>
      <c r="F97" s="139"/>
      <c r="G97" s="139"/>
      <c r="H97" s="139"/>
      <c r="I97" s="139"/>
      <c r="J97" s="140">
        <f>J123</f>
        <v>0</v>
      </c>
      <c r="K97" s="9"/>
      <c r="L97" s="13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1"/>
      <c r="C98" s="10"/>
      <c r="D98" s="142" t="s">
        <v>94</v>
      </c>
      <c r="E98" s="143"/>
      <c r="F98" s="143"/>
      <c r="G98" s="143"/>
      <c r="H98" s="143"/>
      <c r="I98" s="143"/>
      <c r="J98" s="144">
        <f>J124</f>
        <v>0</v>
      </c>
      <c r="K98" s="10"/>
      <c r="L98" s="14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1"/>
      <c r="C99" s="10"/>
      <c r="D99" s="142" t="s">
        <v>95</v>
      </c>
      <c r="E99" s="143"/>
      <c r="F99" s="143"/>
      <c r="G99" s="143"/>
      <c r="H99" s="143"/>
      <c r="I99" s="143"/>
      <c r="J99" s="144">
        <f>J131</f>
        <v>0</v>
      </c>
      <c r="K99" s="10"/>
      <c r="L99" s="14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1"/>
      <c r="C100" s="10"/>
      <c r="D100" s="142" t="s">
        <v>96</v>
      </c>
      <c r="E100" s="143"/>
      <c r="F100" s="143"/>
      <c r="G100" s="143"/>
      <c r="H100" s="143"/>
      <c r="I100" s="143"/>
      <c r="J100" s="144">
        <f>J133</f>
        <v>0</v>
      </c>
      <c r="K100" s="10"/>
      <c r="L100" s="14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1"/>
      <c r="C101" s="10"/>
      <c r="D101" s="142" t="s">
        <v>97</v>
      </c>
      <c r="E101" s="143"/>
      <c r="F101" s="143"/>
      <c r="G101" s="143"/>
      <c r="H101" s="143"/>
      <c r="I101" s="143"/>
      <c r="J101" s="144">
        <f>J137</f>
        <v>0</v>
      </c>
      <c r="K101" s="10"/>
      <c r="L101" s="14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1"/>
      <c r="C102" s="10"/>
      <c r="D102" s="142" t="s">
        <v>98</v>
      </c>
      <c r="E102" s="143"/>
      <c r="F102" s="143"/>
      <c r="G102" s="143"/>
      <c r="H102" s="143"/>
      <c r="I102" s="143"/>
      <c r="J102" s="144">
        <f>J158</f>
        <v>0</v>
      </c>
      <c r="K102" s="10"/>
      <c r="L102" s="14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2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6.96" customHeight="1">
      <c r="A104" s="34"/>
      <c r="B104" s="57"/>
      <c r="C104" s="58"/>
      <c r="D104" s="58"/>
      <c r="E104" s="58"/>
      <c r="F104" s="58"/>
      <c r="G104" s="58"/>
      <c r="H104" s="58"/>
      <c r="I104" s="58"/>
      <c r="J104" s="58"/>
      <c r="K104" s="58"/>
      <c r="L104" s="52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="2" customFormat="1" ht="6.96" customHeight="1">
      <c r="A108" s="34"/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52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4.96" customHeight="1">
      <c r="A109" s="34"/>
      <c r="B109" s="35"/>
      <c r="C109" s="19" t="s">
        <v>99</v>
      </c>
      <c r="D109" s="34"/>
      <c r="E109" s="34"/>
      <c r="F109" s="34"/>
      <c r="G109" s="34"/>
      <c r="H109" s="34"/>
      <c r="I109" s="34"/>
      <c r="J109" s="34"/>
      <c r="K109" s="34"/>
      <c r="L109" s="52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2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14</v>
      </c>
      <c r="D111" s="34"/>
      <c r="E111" s="34"/>
      <c r="F111" s="34"/>
      <c r="G111" s="34"/>
      <c r="H111" s="34"/>
      <c r="I111" s="34"/>
      <c r="J111" s="34"/>
      <c r="K111" s="34"/>
      <c r="L111" s="52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4"/>
      <c r="D112" s="34"/>
      <c r="E112" s="114" t="str">
        <f>E7</f>
        <v>Rekonštrukcia chodníka, Nejedlého ul. Levice</v>
      </c>
      <c r="F112" s="28"/>
      <c r="G112" s="28"/>
      <c r="H112" s="28"/>
      <c r="I112" s="34"/>
      <c r="J112" s="34"/>
      <c r="K112" s="34"/>
      <c r="L112" s="52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86</v>
      </c>
      <c r="D113" s="34"/>
      <c r="E113" s="34"/>
      <c r="F113" s="34"/>
      <c r="G113" s="34"/>
      <c r="H113" s="34"/>
      <c r="I113" s="34"/>
      <c r="J113" s="34"/>
      <c r="K113" s="34"/>
      <c r="L113" s="52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64" t="str">
        <f>E9</f>
        <v>01 - Chodník</v>
      </c>
      <c r="F114" s="34"/>
      <c r="G114" s="34"/>
      <c r="H114" s="34"/>
      <c r="I114" s="34"/>
      <c r="J114" s="34"/>
      <c r="K114" s="34"/>
      <c r="L114" s="52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2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18</v>
      </c>
      <c r="D116" s="34"/>
      <c r="E116" s="34"/>
      <c r="F116" s="23" t="str">
        <f>F12</f>
        <v xml:space="preserve"> </v>
      </c>
      <c r="G116" s="34"/>
      <c r="H116" s="34"/>
      <c r="I116" s="28" t="s">
        <v>20</v>
      </c>
      <c r="J116" s="66" t="str">
        <f>IF(J12="","",J12)</f>
        <v>5. 8. 2025</v>
      </c>
      <c r="K116" s="34"/>
      <c r="L116" s="52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2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22</v>
      </c>
      <c r="D118" s="34"/>
      <c r="E118" s="34"/>
      <c r="F118" s="23" t="str">
        <f>E15</f>
        <v>Mesto Levice</v>
      </c>
      <c r="G118" s="34"/>
      <c r="H118" s="34"/>
      <c r="I118" s="28" t="s">
        <v>28</v>
      </c>
      <c r="J118" s="32" t="str">
        <f>E21</f>
        <v>STAVPROS NR s.r.o.</v>
      </c>
      <c r="K118" s="34"/>
      <c r="L118" s="52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26</v>
      </c>
      <c r="D119" s="34"/>
      <c r="E119" s="34"/>
      <c r="F119" s="23" t="str">
        <f>IF(E18="","",E18)</f>
        <v>Vyplň údaj</v>
      </c>
      <c r="G119" s="34"/>
      <c r="H119" s="34"/>
      <c r="I119" s="28" t="s">
        <v>33</v>
      </c>
      <c r="J119" s="32" t="str">
        <f>E24</f>
        <v xml:space="preserve"> </v>
      </c>
      <c r="K119" s="34"/>
      <c r="L119" s="52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0.32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2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1" customFormat="1" ht="29.28" customHeight="1">
      <c r="A121" s="145"/>
      <c r="B121" s="146"/>
      <c r="C121" s="147" t="s">
        <v>100</v>
      </c>
      <c r="D121" s="148" t="s">
        <v>60</v>
      </c>
      <c r="E121" s="148" t="s">
        <v>56</v>
      </c>
      <c r="F121" s="148" t="s">
        <v>57</v>
      </c>
      <c r="G121" s="148" t="s">
        <v>101</v>
      </c>
      <c r="H121" s="148" t="s">
        <v>102</v>
      </c>
      <c r="I121" s="148" t="s">
        <v>103</v>
      </c>
      <c r="J121" s="149" t="s">
        <v>90</v>
      </c>
      <c r="K121" s="150" t="s">
        <v>104</v>
      </c>
      <c r="L121" s="151"/>
      <c r="M121" s="83" t="s">
        <v>1</v>
      </c>
      <c r="N121" s="84" t="s">
        <v>39</v>
      </c>
      <c r="O121" s="84" t="s">
        <v>105</v>
      </c>
      <c r="P121" s="84" t="s">
        <v>106</v>
      </c>
      <c r="Q121" s="84" t="s">
        <v>107</v>
      </c>
      <c r="R121" s="84" t="s">
        <v>108</v>
      </c>
      <c r="S121" s="84" t="s">
        <v>109</v>
      </c>
      <c r="T121" s="85" t="s">
        <v>110</v>
      </c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</row>
    <row r="122" s="2" customFormat="1" ht="22.8" customHeight="1">
      <c r="A122" s="34"/>
      <c r="B122" s="35"/>
      <c r="C122" s="90" t="s">
        <v>91</v>
      </c>
      <c r="D122" s="34"/>
      <c r="E122" s="34"/>
      <c r="F122" s="34"/>
      <c r="G122" s="34"/>
      <c r="H122" s="34"/>
      <c r="I122" s="34"/>
      <c r="J122" s="152">
        <f>BK122</f>
        <v>0</v>
      </c>
      <c r="K122" s="34"/>
      <c r="L122" s="35"/>
      <c r="M122" s="86"/>
      <c r="N122" s="70"/>
      <c r="O122" s="87"/>
      <c r="P122" s="153">
        <f>P123</f>
        <v>0</v>
      </c>
      <c r="Q122" s="87"/>
      <c r="R122" s="153">
        <f>R123</f>
        <v>305.28121400140003</v>
      </c>
      <c r="S122" s="87"/>
      <c r="T122" s="154">
        <f>T123</f>
        <v>172.15324999999999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5" t="s">
        <v>74</v>
      </c>
      <c r="AU122" s="15" t="s">
        <v>92</v>
      </c>
      <c r="BK122" s="155">
        <f>BK123</f>
        <v>0</v>
      </c>
    </row>
    <row r="123" s="12" customFormat="1" ht="25.92" customHeight="1">
      <c r="A123" s="12"/>
      <c r="B123" s="156"/>
      <c r="C123" s="12"/>
      <c r="D123" s="157" t="s">
        <v>74</v>
      </c>
      <c r="E123" s="158" t="s">
        <v>111</v>
      </c>
      <c r="F123" s="158" t="s">
        <v>112</v>
      </c>
      <c r="G123" s="12"/>
      <c r="H123" s="12"/>
      <c r="I123" s="159"/>
      <c r="J123" s="160">
        <f>BK123</f>
        <v>0</v>
      </c>
      <c r="K123" s="12"/>
      <c r="L123" s="156"/>
      <c r="M123" s="161"/>
      <c r="N123" s="162"/>
      <c r="O123" s="162"/>
      <c r="P123" s="163">
        <f>P124+P131+P133+P137+P158</f>
        <v>0</v>
      </c>
      <c r="Q123" s="162"/>
      <c r="R123" s="163">
        <f>R124+R131+R133+R137+R158</f>
        <v>305.28121400140003</v>
      </c>
      <c r="S123" s="162"/>
      <c r="T123" s="164">
        <f>T124+T131+T133+T137+T158</f>
        <v>172.15324999999999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7" t="s">
        <v>83</v>
      </c>
      <c r="AT123" s="165" t="s">
        <v>74</v>
      </c>
      <c r="AU123" s="165" t="s">
        <v>75</v>
      </c>
      <c r="AY123" s="157" t="s">
        <v>113</v>
      </c>
      <c r="BK123" s="166">
        <f>BK124+BK131+BK133+BK137+BK158</f>
        <v>0</v>
      </c>
    </row>
    <row r="124" s="12" customFormat="1" ht="22.8" customHeight="1">
      <c r="A124" s="12"/>
      <c r="B124" s="156"/>
      <c r="C124" s="12"/>
      <c r="D124" s="157" t="s">
        <v>74</v>
      </c>
      <c r="E124" s="167" t="s">
        <v>83</v>
      </c>
      <c r="F124" s="167" t="s">
        <v>114</v>
      </c>
      <c r="G124" s="12"/>
      <c r="H124" s="12"/>
      <c r="I124" s="159"/>
      <c r="J124" s="168">
        <f>BK124</f>
        <v>0</v>
      </c>
      <c r="K124" s="12"/>
      <c r="L124" s="156"/>
      <c r="M124" s="161"/>
      <c r="N124" s="162"/>
      <c r="O124" s="162"/>
      <c r="P124" s="163">
        <f>SUM(P125:P130)</f>
        <v>0</v>
      </c>
      <c r="Q124" s="162"/>
      <c r="R124" s="163">
        <f>SUM(R125:R130)</f>
        <v>0</v>
      </c>
      <c r="S124" s="162"/>
      <c r="T124" s="164">
        <f>SUM(T125:T130)</f>
        <v>172.15324999999999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7" t="s">
        <v>83</v>
      </c>
      <c r="AT124" s="165" t="s">
        <v>74</v>
      </c>
      <c r="AU124" s="165" t="s">
        <v>83</v>
      </c>
      <c r="AY124" s="157" t="s">
        <v>113</v>
      </c>
      <c r="BK124" s="166">
        <f>SUM(BK125:BK130)</f>
        <v>0</v>
      </c>
    </row>
    <row r="125" s="2" customFormat="1" ht="24.15" customHeight="1">
      <c r="A125" s="34"/>
      <c r="B125" s="169"/>
      <c r="C125" s="170" t="s">
        <v>83</v>
      </c>
      <c r="D125" s="170" t="s">
        <v>115</v>
      </c>
      <c r="E125" s="171" t="s">
        <v>116</v>
      </c>
      <c r="F125" s="172" t="s">
        <v>117</v>
      </c>
      <c r="G125" s="173" t="s">
        <v>118</v>
      </c>
      <c r="H125" s="174">
        <v>1256.3</v>
      </c>
      <c r="I125" s="175"/>
      <c r="J125" s="174">
        <f>ROUND(I125*H125,3)</f>
        <v>0</v>
      </c>
      <c r="K125" s="176"/>
      <c r="L125" s="35"/>
      <c r="M125" s="177" t="s">
        <v>1</v>
      </c>
      <c r="N125" s="178" t="s">
        <v>41</v>
      </c>
      <c r="O125" s="74"/>
      <c r="P125" s="179">
        <f>O125*H125</f>
        <v>0</v>
      </c>
      <c r="Q125" s="179">
        <v>0</v>
      </c>
      <c r="R125" s="179">
        <f>Q125*H125</f>
        <v>0</v>
      </c>
      <c r="S125" s="179">
        <v>0.125</v>
      </c>
      <c r="T125" s="180">
        <f>S125*H125</f>
        <v>157.03749999999999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1" t="s">
        <v>119</v>
      </c>
      <c r="AT125" s="181" t="s">
        <v>115</v>
      </c>
      <c r="AU125" s="181" t="s">
        <v>120</v>
      </c>
      <c r="AY125" s="15" t="s">
        <v>113</v>
      </c>
      <c r="BE125" s="182">
        <f>IF(N125="základná",J125,0)</f>
        <v>0</v>
      </c>
      <c r="BF125" s="182">
        <f>IF(N125="znížená",J125,0)</f>
        <v>0</v>
      </c>
      <c r="BG125" s="182">
        <f>IF(N125="zákl. prenesená",J125,0)</f>
        <v>0</v>
      </c>
      <c r="BH125" s="182">
        <f>IF(N125="zníž. prenesená",J125,0)</f>
        <v>0</v>
      </c>
      <c r="BI125" s="182">
        <f>IF(N125="nulová",J125,0)</f>
        <v>0</v>
      </c>
      <c r="BJ125" s="15" t="s">
        <v>120</v>
      </c>
      <c r="BK125" s="183">
        <f>ROUND(I125*H125,3)</f>
        <v>0</v>
      </c>
      <c r="BL125" s="15" t="s">
        <v>119</v>
      </c>
      <c r="BM125" s="181" t="s">
        <v>121</v>
      </c>
    </row>
    <row r="126" s="2" customFormat="1" ht="24.15" customHeight="1">
      <c r="A126" s="34"/>
      <c r="B126" s="169"/>
      <c r="C126" s="170" t="s">
        <v>120</v>
      </c>
      <c r="D126" s="170" t="s">
        <v>115</v>
      </c>
      <c r="E126" s="171" t="s">
        <v>122</v>
      </c>
      <c r="F126" s="172" t="s">
        <v>123</v>
      </c>
      <c r="G126" s="173" t="s">
        <v>124</v>
      </c>
      <c r="H126" s="174">
        <v>232.55000000000001</v>
      </c>
      <c r="I126" s="175"/>
      <c r="J126" s="174">
        <f>ROUND(I126*H126,3)</f>
        <v>0</v>
      </c>
      <c r="K126" s="176"/>
      <c r="L126" s="35"/>
      <c r="M126" s="177" t="s">
        <v>1</v>
      </c>
      <c r="N126" s="178" t="s">
        <v>41</v>
      </c>
      <c r="O126" s="74"/>
      <c r="P126" s="179">
        <f>O126*H126</f>
        <v>0</v>
      </c>
      <c r="Q126" s="179">
        <v>0</v>
      </c>
      <c r="R126" s="179">
        <f>Q126*H126</f>
        <v>0</v>
      </c>
      <c r="S126" s="179">
        <v>0.065000000000000002</v>
      </c>
      <c r="T126" s="180">
        <f>S126*H126</f>
        <v>15.115750000000002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1" t="s">
        <v>119</v>
      </c>
      <c r="AT126" s="181" t="s">
        <v>115</v>
      </c>
      <c r="AU126" s="181" t="s">
        <v>120</v>
      </c>
      <c r="AY126" s="15" t="s">
        <v>113</v>
      </c>
      <c r="BE126" s="182">
        <f>IF(N126="základná",J126,0)</f>
        <v>0</v>
      </c>
      <c r="BF126" s="182">
        <f>IF(N126="znížená",J126,0)</f>
        <v>0</v>
      </c>
      <c r="BG126" s="182">
        <f>IF(N126="zákl. prenesená",J126,0)</f>
        <v>0</v>
      </c>
      <c r="BH126" s="182">
        <f>IF(N126="zníž. prenesená",J126,0)</f>
        <v>0</v>
      </c>
      <c r="BI126" s="182">
        <f>IF(N126="nulová",J126,0)</f>
        <v>0</v>
      </c>
      <c r="BJ126" s="15" t="s">
        <v>120</v>
      </c>
      <c r="BK126" s="183">
        <f>ROUND(I126*H126,3)</f>
        <v>0</v>
      </c>
      <c r="BL126" s="15" t="s">
        <v>119</v>
      </c>
      <c r="BM126" s="181" t="s">
        <v>125</v>
      </c>
    </row>
    <row r="127" s="2" customFormat="1" ht="24.15" customHeight="1">
      <c r="A127" s="34"/>
      <c r="B127" s="169"/>
      <c r="C127" s="170" t="s">
        <v>126</v>
      </c>
      <c r="D127" s="170" t="s">
        <v>115</v>
      </c>
      <c r="E127" s="171" t="s">
        <v>127</v>
      </c>
      <c r="F127" s="172" t="s">
        <v>128</v>
      </c>
      <c r="G127" s="173" t="s">
        <v>129</v>
      </c>
      <c r="H127" s="174">
        <v>0.108</v>
      </c>
      <c r="I127" s="175"/>
      <c r="J127" s="174">
        <f>ROUND(I127*H127,3)</f>
        <v>0</v>
      </c>
      <c r="K127" s="176"/>
      <c r="L127" s="35"/>
      <c r="M127" s="177" t="s">
        <v>1</v>
      </c>
      <c r="N127" s="178" t="s">
        <v>41</v>
      </c>
      <c r="O127" s="74"/>
      <c r="P127" s="179">
        <f>O127*H127</f>
        <v>0</v>
      </c>
      <c r="Q127" s="179">
        <v>0</v>
      </c>
      <c r="R127" s="179">
        <f>Q127*H127</f>
        <v>0</v>
      </c>
      <c r="S127" s="179">
        <v>0</v>
      </c>
      <c r="T127" s="180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1" t="s">
        <v>119</v>
      </c>
      <c r="AT127" s="181" t="s">
        <v>115</v>
      </c>
      <c r="AU127" s="181" t="s">
        <v>120</v>
      </c>
      <c r="AY127" s="15" t="s">
        <v>113</v>
      </c>
      <c r="BE127" s="182">
        <f>IF(N127="základná",J127,0)</f>
        <v>0</v>
      </c>
      <c r="BF127" s="182">
        <f>IF(N127="znížená",J127,0)</f>
        <v>0</v>
      </c>
      <c r="BG127" s="182">
        <f>IF(N127="zákl. prenesená",J127,0)</f>
        <v>0</v>
      </c>
      <c r="BH127" s="182">
        <f>IF(N127="zníž. prenesená",J127,0)</f>
        <v>0</v>
      </c>
      <c r="BI127" s="182">
        <f>IF(N127="nulová",J127,0)</f>
        <v>0</v>
      </c>
      <c r="BJ127" s="15" t="s">
        <v>120</v>
      </c>
      <c r="BK127" s="183">
        <f>ROUND(I127*H127,3)</f>
        <v>0</v>
      </c>
      <c r="BL127" s="15" t="s">
        <v>119</v>
      </c>
      <c r="BM127" s="181" t="s">
        <v>130</v>
      </c>
    </row>
    <row r="128" s="2" customFormat="1" ht="33" customHeight="1">
      <c r="A128" s="34"/>
      <c r="B128" s="169"/>
      <c r="C128" s="170" t="s">
        <v>119</v>
      </c>
      <c r="D128" s="170" t="s">
        <v>115</v>
      </c>
      <c r="E128" s="171" t="s">
        <v>131</v>
      </c>
      <c r="F128" s="172" t="s">
        <v>132</v>
      </c>
      <c r="G128" s="173" t="s">
        <v>129</v>
      </c>
      <c r="H128" s="174">
        <v>0.108</v>
      </c>
      <c r="I128" s="175"/>
      <c r="J128" s="174">
        <f>ROUND(I128*H128,3)</f>
        <v>0</v>
      </c>
      <c r="K128" s="176"/>
      <c r="L128" s="35"/>
      <c r="M128" s="177" t="s">
        <v>1</v>
      </c>
      <c r="N128" s="178" t="s">
        <v>41</v>
      </c>
      <c r="O128" s="74"/>
      <c r="P128" s="179">
        <f>O128*H128</f>
        <v>0</v>
      </c>
      <c r="Q128" s="179">
        <v>0</v>
      </c>
      <c r="R128" s="179">
        <f>Q128*H128</f>
        <v>0</v>
      </c>
      <c r="S128" s="179">
        <v>0</v>
      </c>
      <c r="T128" s="180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1" t="s">
        <v>119</v>
      </c>
      <c r="AT128" s="181" t="s">
        <v>115</v>
      </c>
      <c r="AU128" s="181" t="s">
        <v>120</v>
      </c>
      <c r="AY128" s="15" t="s">
        <v>113</v>
      </c>
      <c r="BE128" s="182">
        <f>IF(N128="základná",J128,0)</f>
        <v>0</v>
      </c>
      <c r="BF128" s="182">
        <f>IF(N128="znížená",J128,0)</f>
        <v>0</v>
      </c>
      <c r="BG128" s="182">
        <f>IF(N128="zákl. prenesená",J128,0)</f>
        <v>0</v>
      </c>
      <c r="BH128" s="182">
        <f>IF(N128="zníž. prenesená",J128,0)</f>
        <v>0</v>
      </c>
      <c r="BI128" s="182">
        <f>IF(N128="nulová",J128,0)</f>
        <v>0</v>
      </c>
      <c r="BJ128" s="15" t="s">
        <v>120</v>
      </c>
      <c r="BK128" s="183">
        <f>ROUND(I128*H128,3)</f>
        <v>0</v>
      </c>
      <c r="BL128" s="15" t="s">
        <v>119</v>
      </c>
      <c r="BM128" s="181" t="s">
        <v>133</v>
      </c>
    </row>
    <row r="129" s="2" customFormat="1" ht="37.8" customHeight="1">
      <c r="A129" s="34"/>
      <c r="B129" s="169"/>
      <c r="C129" s="170" t="s">
        <v>134</v>
      </c>
      <c r="D129" s="170" t="s">
        <v>115</v>
      </c>
      <c r="E129" s="171" t="s">
        <v>135</v>
      </c>
      <c r="F129" s="172" t="s">
        <v>136</v>
      </c>
      <c r="G129" s="173" t="s">
        <v>129</v>
      </c>
      <c r="H129" s="174">
        <v>1.512</v>
      </c>
      <c r="I129" s="175"/>
      <c r="J129" s="174">
        <f>ROUND(I129*H129,3)</f>
        <v>0</v>
      </c>
      <c r="K129" s="176"/>
      <c r="L129" s="35"/>
      <c r="M129" s="177" t="s">
        <v>1</v>
      </c>
      <c r="N129" s="178" t="s">
        <v>41</v>
      </c>
      <c r="O129" s="74"/>
      <c r="P129" s="179">
        <f>O129*H129</f>
        <v>0</v>
      </c>
      <c r="Q129" s="179">
        <v>0</v>
      </c>
      <c r="R129" s="179">
        <f>Q129*H129</f>
        <v>0</v>
      </c>
      <c r="S129" s="179">
        <v>0</v>
      </c>
      <c r="T129" s="180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1" t="s">
        <v>119</v>
      </c>
      <c r="AT129" s="181" t="s">
        <v>115</v>
      </c>
      <c r="AU129" s="181" t="s">
        <v>120</v>
      </c>
      <c r="AY129" s="15" t="s">
        <v>113</v>
      </c>
      <c r="BE129" s="182">
        <f>IF(N129="základná",J129,0)</f>
        <v>0</v>
      </c>
      <c r="BF129" s="182">
        <f>IF(N129="znížená",J129,0)</f>
        <v>0</v>
      </c>
      <c r="BG129" s="182">
        <f>IF(N129="zákl. prenesená",J129,0)</f>
        <v>0</v>
      </c>
      <c r="BH129" s="182">
        <f>IF(N129="zníž. prenesená",J129,0)</f>
        <v>0</v>
      </c>
      <c r="BI129" s="182">
        <f>IF(N129="nulová",J129,0)</f>
        <v>0</v>
      </c>
      <c r="BJ129" s="15" t="s">
        <v>120</v>
      </c>
      <c r="BK129" s="183">
        <f>ROUND(I129*H129,3)</f>
        <v>0</v>
      </c>
      <c r="BL129" s="15" t="s">
        <v>119</v>
      </c>
      <c r="BM129" s="181" t="s">
        <v>137</v>
      </c>
    </row>
    <row r="130" s="2" customFormat="1" ht="24.15" customHeight="1">
      <c r="A130" s="34"/>
      <c r="B130" s="169"/>
      <c r="C130" s="170" t="s">
        <v>138</v>
      </c>
      <c r="D130" s="170" t="s">
        <v>115</v>
      </c>
      <c r="E130" s="171" t="s">
        <v>139</v>
      </c>
      <c r="F130" s="172" t="s">
        <v>140</v>
      </c>
      <c r="G130" s="173" t="s">
        <v>141</v>
      </c>
      <c r="H130" s="174">
        <v>0.16200000000000001</v>
      </c>
      <c r="I130" s="175"/>
      <c r="J130" s="174">
        <f>ROUND(I130*H130,3)</f>
        <v>0</v>
      </c>
      <c r="K130" s="176"/>
      <c r="L130" s="35"/>
      <c r="M130" s="177" t="s">
        <v>1</v>
      </c>
      <c r="N130" s="178" t="s">
        <v>41</v>
      </c>
      <c r="O130" s="74"/>
      <c r="P130" s="179">
        <f>O130*H130</f>
        <v>0</v>
      </c>
      <c r="Q130" s="179">
        <v>0</v>
      </c>
      <c r="R130" s="179">
        <f>Q130*H130</f>
        <v>0</v>
      </c>
      <c r="S130" s="179">
        <v>0</v>
      </c>
      <c r="T130" s="180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1" t="s">
        <v>119</v>
      </c>
      <c r="AT130" s="181" t="s">
        <v>115</v>
      </c>
      <c r="AU130" s="181" t="s">
        <v>120</v>
      </c>
      <c r="AY130" s="15" t="s">
        <v>113</v>
      </c>
      <c r="BE130" s="182">
        <f>IF(N130="základná",J130,0)</f>
        <v>0</v>
      </c>
      <c r="BF130" s="182">
        <f>IF(N130="znížená",J130,0)</f>
        <v>0</v>
      </c>
      <c r="BG130" s="182">
        <f>IF(N130="zákl. prenesená",J130,0)</f>
        <v>0</v>
      </c>
      <c r="BH130" s="182">
        <f>IF(N130="zníž. prenesená",J130,0)</f>
        <v>0</v>
      </c>
      <c r="BI130" s="182">
        <f>IF(N130="nulová",J130,0)</f>
        <v>0</v>
      </c>
      <c r="BJ130" s="15" t="s">
        <v>120</v>
      </c>
      <c r="BK130" s="183">
        <f>ROUND(I130*H130,3)</f>
        <v>0</v>
      </c>
      <c r="BL130" s="15" t="s">
        <v>119</v>
      </c>
      <c r="BM130" s="181" t="s">
        <v>142</v>
      </c>
    </row>
    <row r="131" s="12" customFormat="1" ht="22.8" customHeight="1">
      <c r="A131" s="12"/>
      <c r="B131" s="156"/>
      <c r="C131" s="12"/>
      <c r="D131" s="157" t="s">
        <v>74</v>
      </c>
      <c r="E131" s="167" t="s">
        <v>120</v>
      </c>
      <c r="F131" s="167" t="s">
        <v>143</v>
      </c>
      <c r="G131" s="12"/>
      <c r="H131" s="12"/>
      <c r="I131" s="159"/>
      <c r="J131" s="168">
        <f>BK131</f>
        <v>0</v>
      </c>
      <c r="K131" s="12"/>
      <c r="L131" s="156"/>
      <c r="M131" s="161"/>
      <c r="N131" s="162"/>
      <c r="O131" s="162"/>
      <c r="P131" s="163">
        <f>P132</f>
        <v>0</v>
      </c>
      <c r="Q131" s="162"/>
      <c r="R131" s="163">
        <f>R132</f>
        <v>0.25060254240000002</v>
      </c>
      <c r="S131" s="162"/>
      <c r="T131" s="164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7" t="s">
        <v>83</v>
      </c>
      <c r="AT131" s="165" t="s">
        <v>74</v>
      </c>
      <c r="AU131" s="165" t="s">
        <v>83</v>
      </c>
      <c r="AY131" s="157" t="s">
        <v>113</v>
      </c>
      <c r="BK131" s="166">
        <f>BK132</f>
        <v>0</v>
      </c>
    </row>
    <row r="132" s="2" customFormat="1" ht="16.5" customHeight="1">
      <c r="A132" s="34"/>
      <c r="B132" s="169"/>
      <c r="C132" s="170" t="s">
        <v>144</v>
      </c>
      <c r="D132" s="170" t="s">
        <v>115</v>
      </c>
      <c r="E132" s="171" t="s">
        <v>145</v>
      </c>
      <c r="F132" s="172" t="s">
        <v>146</v>
      </c>
      <c r="G132" s="173" t="s">
        <v>129</v>
      </c>
      <c r="H132" s="174">
        <v>0.112</v>
      </c>
      <c r="I132" s="175"/>
      <c r="J132" s="174">
        <f>ROUND(I132*H132,3)</f>
        <v>0</v>
      </c>
      <c r="K132" s="176"/>
      <c r="L132" s="35"/>
      <c r="M132" s="177" t="s">
        <v>1</v>
      </c>
      <c r="N132" s="178" t="s">
        <v>41</v>
      </c>
      <c r="O132" s="74"/>
      <c r="P132" s="179">
        <f>O132*H132</f>
        <v>0</v>
      </c>
      <c r="Q132" s="179">
        <v>2.2375227</v>
      </c>
      <c r="R132" s="179">
        <f>Q132*H132</f>
        <v>0.25060254240000002</v>
      </c>
      <c r="S132" s="179">
        <v>0</v>
      </c>
      <c r="T132" s="180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1" t="s">
        <v>119</v>
      </c>
      <c r="AT132" s="181" t="s">
        <v>115</v>
      </c>
      <c r="AU132" s="181" t="s">
        <v>120</v>
      </c>
      <c r="AY132" s="15" t="s">
        <v>113</v>
      </c>
      <c r="BE132" s="182">
        <f>IF(N132="základná",J132,0)</f>
        <v>0</v>
      </c>
      <c r="BF132" s="182">
        <f>IF(N132="znížená",J132,0)</f>
        <v>0</v>
      </c>
      <c r="BG132" s="182">
        <f>IF(N132="zákl. prenesená",J132,0)</f>
        <v>0</v>
      </c>
      <c r="BH132" s="182">
        <f>IF(N132="zníž. prenesená",J132,0)</f>
        <v>0</v>
      </c>
      <c r="BI132" s="182">
        <f>IF(N132="nulová",J132,0)</f>
        <v>0</v>
      </c>
      <c r="BJ132" s="15" t="s">
        <v>120</v>
      </c>
      <c r="BK132" s="183">
        <f>ROUND(I132*H132,3)</f>
        <v>0</v>
      </c>
      <c r="BL132" s="15" t="s">
        <v>119</v>
      </c>
      <c r="BM132" s="181" t="s">
        <v>147</v>
      </c>
    </row>
    <row r="133" s="12" customFormat="1" ht="22.8" customHeight="1">
      <c r="A133" s="12"/>
      <c r="B133" s="156"/>
      <c r="C133" s="12"/>
      <c r="D133" s="157" t="s">
        <v>74</v>
      </c>
      <c r="E133" s="167" t="s">
        <v>134</v>
      </c>
      <c r="F133" s="167" t="s">
        <v>148</v>
      </c>
      <c r="G133" s="12"/>
      <c r="H133" s="12"/>
      <c r="I133" s="159"/>
      <c r="J133" s="168">
        <f>BK133</f>
        <v>0</v>
      </c>
      <c r="K133" s="12"/>
      <c r="L133" s="156"/>
      <c r="M133" s="161"/>
      <c r="N133" s="162"/>
      <c r="O133" s="162"/>
      <c r="P133" s="163">
        <f>SUM(P134:P136)</f>
        <v>0</v>
      </c>
      <c r="Q133" s="162"/>
      <c r="R133" s="163">
        <f>SUM(R134:R136)</f>
        <v>178.63638025</v>
      </c>
      <c r="S133" s="162"/>
      <c r="T133" s="164">
        <f>SUM(T134:T136)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57" t="s">
        <v>83</v>
      </c>
      <c r="AT133" s="165" t="s">
        <v>74</v>
      </c>
      <c r="AU133" s="165" t="s">
        <v>83</v>
      </c>
      <c r="AY133" s="157" t="s">
        <v>113</v>
      </c>
      <c r="BK133" s="166">
        <f>SUM(BK134:BK136)</f>
        <v>0</v>
      </c>
    </row>
    <row r="134" s="2" customFormat="1" ht="24.15" customHeight="1">
      <c r="A134" s="34"/>
      <c r="B134" s="169"/>
      <c r="C134" s="170" t="s">
        <v>149</v>
      </c>
      <c r="D134" s="170" t="s">
        <v>115</v>
      </c>
      <c r="E134" s="171" t="s">
        <v>150</v>
      </c>
      <c r="F134" s="172" t="s">
        <v>151</v>
      </c>
      <c r="G134" s="173" t="s">
        <v>118</v>
      </c>
      <c r="H134" s="174">
        <v>170.52000000000001</v>
      </c>
      <c r="I134" s="175"/>
      <c r="J134" s="174">
        <f>ROUND(I134*H134,3)</f>
        <v>0</v>
      </c>
      <c r="K134" s="176"/>
      <c r="L134" s="35"/>
      <c r="M134" s="177" t="s">
        <v>1</v>
      </c>
      <c r="N134" s="178" t="s">
        <v>41</v>
      </c>
      <c r="O134" s="74"/>
      <c r="P134" s="179">
        <f>O134*H134</f>
        <v>0</v>
      </c>
      <c r="Q134" s="179">
        <v>0.22789375000000001</v>
      </c>
      <c r="R134" s="179">
        <f>Q134*H134</f>
        <v>38.860442250000006</v>
      </c>
      <c r="S134" s="179">
        <v>0</v>
      </c>
      <c r="T134" s="180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1" t="s">
        <v>119</v>
      </c>
      <c r="AT134" s="181" t="s">
        <v>115</v>
      </c>
      <c r="AU134" s="181" t="s">
        <v>120</v>
      </c>
      <c r="AY134" s="15" t="s">
        <v>113</v>
      </c>
      <c r="BE134" s="182">
        <f>IF(N134="základná",J134,0)</f>
        <v>0</v>
      </c>
      <c r="BF134" s="182">
        <f>IF(N134="znížená",J134,0)</f>
        <v>0</v>
      </c>
      <c r="BG134" s="182">
        <f>IF(N134="zákl. prenesená",J134,0)</f>
        <v>0</v>
      </c>
      <c r="BH134" s="182">
        <f>IF(N134="zníž. prenesená",J134,0)</f>
        <v>0</v>
      </c>
      <c r="BI134" s="182">
        <f>IF(N134="nulová",J134,0)</f>
        <v>0</v>
      </c>
      <c r="BJ134" s="15" t="s">
        <v>120</v>
      </c>
      <c r="BK134" s="183">
        <f>ROUND(I134*H134,3)</f>
        <v>0</v>
      </c>
      <c r="BL134" s="15" t="s">
        <v>119</v>
      </c>
      <c r="BM134" s="181" t="s">
        <v>152</v>
      </c>
    </row>
    <row r="135" s="2" customFormat="1" ht="33" customHeight="1">
      <c r="A135" s="34"/>
      <c r="B135" s="169"/>
      <c r="C135" s="170" t="s">
        <v>153</v>
      </c>
      <c r="D135" s="170" t="s">
        <v>115</v>
      </c>
      <c r="E135" s="171" t="s">
        <v>154</v>
      </c>
      <c r="F135" s="172" t="s">
        <v>155</v>
      </c>
      <c r="G135" s="173" t="s">
        <v>118</v>
      </c>
      <c r="H135" s="174">
        <v>1256.3</v>
      </c>
      <c r="I135" s="175"/>
      <c r="J135" s="174">
        <f>ROUND(I135*H135,3)</f>
        <v>0</v>
      </c>
      <c r="K135" s="176"/>
      <c r="L135" s="35"/>
      <c r="M135" s="177" t="s">
        <v>1</v>
      </c>
      <c r="N135" s="178" t="s">
        <v>41</v>
      </c>
      <c r="O135" s="74"/>
      <c r="P135" s="179">
        <f>O135*H135</f>
        <v>0</v>
      </c>
      <c r="Q135" s="179">
        <v>0.0075300000000000002</v>
      </c>
      <c r="R135" s="179">
        <f>Q135*H135</f>
        <v>9.4599390000000003</v>
      </c>
      <c r="S135" s="179">
        <v>0</v>
      </c>
      <c r="T135" s="180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1" t="s">
        <v>119</v>
      </c>
      <c r="AT135" s="181" t="s">
        <v>115</v>
      </c>
      <c r="AU135" s="181" t="s">
        <v>120</v>
      </c>
      <c r="AY135" s="15" t="s">
        <v>113</v>
      </c>
      <c r="BE135" s="182">
        <f>IF(N135="základná",J135,0)</f>
        <v>0</v>
      </c>
      <c r="BF135" s="182">
        <f>IF(N135="znížená",J135,0)</f>
        <v>0</v>
      </c>
      <c r="BG135" s="182">
        <f>IF(N135="zákl. prenesená",J135,0)</f>
        <v>0</v>
      </c>
      <c r="BH135" s="182">
        <f>IF(N135="zníž. prenesená",J135,0)</f>
        <v>0</v>
      </c>
      <c r="BI135" s="182">
        <f>IF(N135="nulová",J135,0)</f>
        <v>0</v>
      </c>
      <c r="BJ135" s="15" t="s">
        <v>120</v>
      </c>
      <c r="BK135" s="183">
        <f>ROUND(I135*H135,3)</f>
        <v>0</v>
      </c>
      <c r="BL135" s="15" t="s">
        <v>119</v>
      </c>
      <c r="BM135" s="181" t="s">
        <v>156</v>
      </c>
    </row>
    <row r="136" s="2" customFormat="1" ht="33" customHeight="1">
      <c r="A136" s="34"/>
      <c r="B136" s="169"/>
      <c r="C136" s="170" t="s">
        <v>157</v>
      </c>
      <c r="D136" s="170" t="s">
        <v>115</v>
      </c>
      <c r="E136" s="171" t="s">
        <v>158</v>
      </c>
      <c r="F136" s="172" t="s">
        <v>159</v>
      </c>
      <c r="G136" s="173" t="s">
        <v>118</v>
      </c>
      <c r="H136" s="174">
        <v>1256.3</v>
      </c>
      <c r="I136" s="175"/>
      <c r="J136" s="174">
        <f>ROUND(I136*H136,3)</f>
        <v>0</v>
      </c>
      <c r="K136" s="176"/>
      <c r="L136" s="35"/>
      <c r="M136" s="177" t="s">
        <v>1</v>
      </c>
      <c r="N136" s="178" t="s">
        <v>41</v>
      </c>
      <c r="O136" s="74"/>
      <c r="P136" s="179">
        <f>O136*H136</f>
        <v>0</v>
      </c>
      <c r="Q136" s="179">
        <v>0.10373</v>
      </c>
      <c r="R136" s="179">
        <f>Q136*H136</f>
        <v>130.31599900000001</v>
      </c>
      <c r="S136" s="179">
        <v>0</v>
      </c>
      <c r="T136" s="180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1" t="s">
        <v>119</v>
      </c>
      <c r="AT136" s="181" t="s">
        <v>115</v>
      </c>
      <c r="AU136" s="181" t="s">
        <v>120</v>
      </c>
      <c r="AY136" s="15" t="s">
        <v>113</v>
      </c>
      <c r="BE136" s="182">
        <f>IF(N136="základná",J136,0)</f>
        <v>0</v>
      </c>
      <c r="BF136" s="182">
        <f>IF(N136="znížená",J136,0)</f>
        <v>0</v>
      </c>
      <c r="BG136" s="182">
        <f>IF(N136="zákl. prenesená",J136,0)</f>
        <v>0</v>
      </c>
      <c r="BH136" s="182">
        <f>IF(N136="zníž. prenesená",J136,0)</f>
        <v>0</v>
      </c>
      <c r="BI136" s="182">
        <f>IF(N136="nulová",J136,0)</f>
        <v>0</v>
      </c>
      <c r="BJ136" s="15" t="s">
        <v>120</v>
      </c>
      <c r="BK136" s="183">
        <f>ROUND(I136*H136,3)</f>
        <v>0</v>
      </c>
      <c r="BL136" s="15" t="s">
        <v>119</v>
      </c>
      <c r="BM136" s="181" t="s">
        <v>160</v>
      </c>
    </row>
    <row r="137" s="12" customFormat="1" ht="22.8" customHeight="1">
      <c r="A137" s="12"/>
      <c r="B137" s="156"/>
      <c r="C137" s="12"/>
      <c r="D137" s="157" t="s">
        <v>74</v>
      </c>
      <c r="E137" s="167" t="s">
        <v>153</v>
      </c>
      <c r="F137" s="167" t="s">
        <v>161</v>
      </c>
      <c r="G137" s="12"/>
      <c r="H137" s="12"/>
      <c r="I137" s="159"/>
      <c r="J137" s="168">
        <f>BK137</f>
        <v>0</v>
      </c>
      <c r="K137" s="12"/>
      <c r="L137" s="156"/>
      <c r="M137" s="161"/>
      <c r="N137" s="162"/>
      <c r="O137" s="162"/>
      <c r="P137" s="163">
        <f>SUM(P138:P157)</f>
        <v>0</v>
      </c>
      <c r="Q137" s="162"/>
      <c r="R137" s="163">
        <f>SUM(R138:R157)</f>
        <v>126.39423120900001</v>
      </c>
      <c r="S137" s="162"/>
      <c r="T137" s="164">
        <f>SUM(T138:T157)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57" t="s">
        <v>83</v>
      </c>
      <c r="AT137" s="165" t="s">
        <v>74</v>
      </c>
      <c r="AU137" s="165" t="s">
        <v>83</v>
      </c>
      <c r="AY137" s="157" t="s">
        <v>113</v>
      </c>
      <c r="BK137" s="166">
        <f>SUM(BK138:BK157)</f>
        <v>0</v>
      </c>
    </row>
    <row r="138" s="2" customFormat="1" ht="24.15" customHeight="1">
      <c r="A138" s="34"/>
      <c r="B138" s="169"/>
      <c r="C138" s="170" t="s">
        <v>162</v>
      </c>
      <c r="D138" s="170" t="s">
        <v>115</v>
      </c>
      <c r="E138" s="171" t="s">
        <v>163</v>
      </c>
      <c r="F138" s="172" t="s">
        <v>164</v>
      </c>
      <c r="G138" s="173" t="s">
        <v>165</v>
      </c>
      <c r="H138" s="174">
        <v>2</v>
      </c>
      <c r="I138" s="175"/>
      <c r="J138" s="174">
        <f>ROUND(I138*H138,3)</f>
        <v>0</v>
      </c>
      <c r="K138" s="176"/>
      <c r="L138" s="35"/>
      <c r="M138" s="177" t="s">
        <v>1</v>
      </c>
      <c r="N138" s="178" t="s">
        <v>41</v>
      </c>
      <c r="O138" s="74"/>
      <c r="P138" s="179">
        <f>O138*H138</f>
        <v>0</v>
      </c>
      <c r="Q138" s="179">
        <v>0.22133</v>
      </c>
      <c r="R138" s="179">
        <f>Q138*H138</f>
        <v>0.44266</v>
      </c>
      <c r="S138" s="179">
        <v>0</v>
      </c>
      <c r="T138" s="180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1" t="s">
        <v>119</v>
      </c>
      <c r="AT138" s="181" t="s">
        <v>115</v>
      </c>
      <c r="AU138" s="181" t="s">
        <v>120</v>
      </c>
      <c r="AY138" s="15" t="s">
        <v>113</v>
      </c>
      <c r="BE138" s="182">
        <f>IF(N138="základná",J138,0)</f>
        <v>0</v>
      </c>
      <c r="BF138" s="182">
        <f>IF(N138="znížená",J138,0)</f>
        <v>0</v>
      </c>
      <c r="BG138" s="182">
        <f>IF(N138="zákl. prenesená",J138,0)</f>
        <v>0</v>
      </c>
      <c r="BH138" s="182">
        <f>IF(N138="zníž. prenesená",J138,0)</f>
        <v>0</v>
      </c>
      <c r="BI138" s="182">
        <f>IF(N138="nulová",J138,0)</f>
        <v>0</v>
      </c>
      <c r="BJ138" s="15" t="s">
        <v>120</v>
      </c>
      <c r="BK138" s="183">
        <f>ROUND(I138*H138,3)</f>
        <v>0</v>
      </c>
      <c r="BL138" s="15" t="s">
        <v>119</v>
      </c>
      <c r="BM138" s="181" t="s">
        <v>166</v>
      </c>
    </row>
    <row r="139" s="2" customFormat="1" ht="16.5" customHeight="1">
      <c r="A139" s="34"/>
      <c r="B139" s="169"/>
      <c r="C139" s="184" t="s">
        <v>167</v>
      </c>
      <c r="D139" s="184" t="s">
        <v>168</v>
      </c>
      <c r="E139" s="185" t="s">
        <v>169</v>
      </c>
      <c r="F139" s="186" t="s">
        <v>170</v>
      </c>
      <c r="G139" s="187" t="s">
        <v>165</v>
      </c>
      <c r="H139" s="188">
        <v>1</v>
      </c>
      <c r="I139" s="189"/>
      <c r="J139" s="188">
        <f>ROUND(I139*H139,3)</f>
        <v>0</v>
      </c>
      <c r="K139" s="190"/>
      <c r="L139" s="191"/>
      <c r="M139" s="192" t="s">
        <v>1</v>
      </c>
      <c r="N139" s="193" t="s">
        <v>41</v>
      </c>
      <c r="O139" s="74"/>
      <c r="P139" s="179">
        <f>O139*H139</f>
        <v>0</v>
      </c>
      <c r="Q139" s="179">
        <v>0.00080000000000000004</v>
      </c>
      <c r="R139" s="179">
        <f>Q139*H139</f>
        <v>0.00080000000000000004</v>
      </c>
      <c r="S139" s="179">
        <v>0</v>
      </c>
      <c r="T139" s="180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1" t="s">
        <v>149</v>
      </c>
      <c r="AT139" s="181" t="s">
        <v>168</v>
      </c>
      <c r="AU139" s="181" t="s">
        <v>120</v>
      </c>
      <c r="AY139" s="15" t="s">
        <v>113</v>
      </c>
      <c r="BE139" s="182">
        <f>IF(N139="základná",J139,0)</f>
        <v>0</v>
      </c>
      <c r="BF139" s="182">
        <f>IF(N139="znížená",J139,0)</f>
        <v>0</v>
      </c>
      <c r="BG139" s="182">
        <f>IF(N139="zákl. prenesená",J139,0)</f>
        <v>0</v>
      </c>
      <c r="BH139" s="182">
        <f>IF(N139="zníž. prenesená",J139,0)</f>
        <v>0</v>
      </c>
      <c r="BI139" s="182">
        <f>IF(N139="nulová",J139,0)</f>
        <v>0</v>
      </c>
      <c r="BJ139" s="15" t="s">
        <v>120</v>
      </c>
      <c r="BK139" s="183">
        <f>ROUND(I139*H139,3)</f>
        <v>0</v>
      </c>
      <c r="BL139" s="15" t="s">
        <v>119</v>
      </c>
      <c r="BM139" s="181" t="s">
        <v>171</v>
      </c>
    </row>
    <row r="140" s="2" customFormat="1" ht="16.5" customHeight="1">
      <c r="A140" s="34"/>
      <c r="B140" s="169"/>
      <c r="C140" s="184" t="s">
        <v>172</v>
      </c>
      <c r="D140" s="184" t="s">
        <v>168</v>
      </c>
      <c r="E140" s="185" t="s">
        <v>173</v>
      </c>
      <c r="F140" s="186" t="s">
        <v>174</v>
      </c>
      <c r="G140" s="187" t="s">
        <v>165</v>
      </c>
      <c r="H140" s="188">
        <v>1</v>
      </c>
      <c r="I140" s="189"/>
      <c r="J140" s="188">
        <f>ROUND(I140*H140,3)</f>
        <v>0</v>
      </c>
      <c r="K140" s="190"/>
      <c r="L140" s="191"/>
      <c r="M140" s="192" t="s">
        <v>1</v>
      </c>
      <c r="N140" s="193" t="s">
        <v>41</v>
      </c>
      <c r="O140" s="74"/>
      <c r="P140" s="179">
        <f>O140*H140</f>
        <v>0</v>
      </c>
      <c r="Q140" s="179">
        <v>0.00080000000000000004</v>
      </c>
      <c r="R140" s="179">
        <f>Q140*H140</f>
        <v>0.00080000000000000004</v>
      </c>
      <c r="S140" s="179">
        <v>0</v>
      </c>
      <c r="T140" s="180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1" t="s">
        <v>149</v>
      </c>
      <c r="AT140" s="181" t="s">
        <v>168</v>
      </c>
      <c r="AU140" s="181" t="s">
        <v>120</v>
      </c>
      <c r="AY140" s="15" t="s">
        <v>113</v>
      </c>
      <c r="BE140" s="182">
        <f>IF(N140="základná",J140,0)</f>
        <v>0</v>
      </c>
      <c r="BF140" s="182">
        <f>IF(N140="znížená",J140,0)</f>
        <v>0</v>
      </c>
      <c r="BG140" s="182">
        <f>IF(N140="zákl. prenesená",J140,0)</f>
        <v>0</v>
      </c>
      <c r="BH140" s="182">
        <f>IF(N140="zníž. prenesená",J140,0)</f>
        <v>0</v>
      </c>
      <c r="BI140" s="182">
        <f>IF(N140="nulová",J140,0)</f>
        <v>0</v>
      </c>
      <c r="BJ140" s="15" t="s">
        <v>120</v>
      </c>
      <c r="BK140" s="183">
        <f>ROUND(I140*H140,3)</f>
        <v>0</v>
      </c>
      <c r="BL140" s="15" t="s">
        <v>119</v>
      </c>
      <c r="BM140" s="181" t="s">
        <v>175</v>
      </c>
    </row>
    <row r="141" s="2" customFormat="1" ht="16.5" customHeight="1">
      <c r="A141" s="34"/>
      <c r="B141" s="169"/>
      <c r="C141" s="184" t="s">
        <v>176</v>
      </c>
      <c r="D141" s="184" t="s">
        <v>168</v>
      </c>
      <c r="E141" s="185" t="s">
        <v>177</v>
      </c>
      <c r="F141" s="186" t="s">
        <v>178</v>
      </c>
      <c r="G141" s="187" t="s">
        <v>165</v>
      </c>
      <c r="H141" s="188">
        <v>4</v>
      </c>
      <c r="I141" s="189"/>
      <c r="J141" s="188">
        <f>ROUND(I141*H141,3)</f>
        <v>0</v>
      </c>
      <c r="K141" s="190"/>
      <c r="L141" s="191"/>
      <c r="M141" s="192" t="s">
        <v>1</v>
      </c>
      <c r="N141" s="193" t="s">
        <v>41</v>
      </c>
      <c r="O141" s="74"/>
      <c r="P141" s="179">
        <f>O141*H141</f>
        <v>0</v>
      </c>
      <c r="Q141" s="179">
        <v>0.00025000000000000001</v>
      </c>
      <c r="R141" s="179">
        <f>Q141*H141</f>
        <v>0.001</v>
      </c>
      <c r="S141" s="179">
        <v>0</v>
      </c>
      <c r="T141" s="180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1" t="s">
        <v>149</v>
      </c>
      <c r="AT141" s="181" t="s">
        <v>168</v>
      </c>
      <c r="AU141" s="181" t="s">
        <v>120</v>
      </c>
      <c r="AY141" s="15" t="s">
        <v>113</v>
      </c>
      <c r="BE141" s="182">
        <f>IF(N141="základná",J141,0)</f>
        <v>0</v>
      </c>
      <c r="BF141" s="182">
        <f>IF(N141="znížená",J141,0)</f>
        <v>0</v>
      </c>
      <c r="BG141" s="182">
        <f>IF(N141="zákl. prenesená",J141,0)</f>
        <v>0</v>
      </c>
      <c r="BH141" s="182">
        <f>IF(N141="zníž. prenesená",J141,0)</f>
        <v>0</v>
      </c>
      <c r="BI141" s="182">
        <f>IF(N141="nulová",J141,0)</f>
        <v>0</v>
      </c>
      <c r="BJ141" s="15" t="s">
        <v>120</v>
      </c>
      <c r="BK141" s="183">
        <f>ROUND(I141*H141,3)</f>
        <v>0</v>
      </c>
      <c r="BL141" s="15" t="s">
        <v>119</v>
      </c>
      <c r="BM141" s="181" t="s">
        <v>179</v>
      </c>
    </row>
    <row r="142" s="2" customFormat="1" ht="24.15" customHeight="1">
      <c r="A142" s="34"/>
      <c r="B142" s="169"/>
      <c r="C142" s="170" t="s">
        <v>180</v>
      </c>
      <c r="D142" s="170" t="s">
        <v>115</v>
      </c>
      <c r="E142" s="171" t="s">
        <v>181</v>
      </c>
      <c r="F142" s="172" t="s">
        <v>182</v>
      </c>
      <c r="G142" s="173" t="s">
        <v>165</v>
      </c>
      <c r="H142" s="174">
        <v>2</v>
      </c>
      <c r="I142" s="175"/>
      <c r="J142" s="174">
        <f>ROUND(I142*H142,3)</f>
        <v>0</v>
      </c>
      <c r="K142" s="176"/>
      <c r="L142" s="35"/>
      <c r="M142" s="177" t="s">
        <v>1</v>
      </c>
      <c r="N142" s="178" t="s">
        <v>41</v>
      </c>
      <c r="O142" s="74"/>
      <c r="P142" s="179">
        <f>O142*H142</f>
        <v>0</v>
      </c>
      <c r="Q142" s="179">
        <v>0.119575</v>
      </c>
      <c r="R142" s="179">
        <f>Q142*H142</f>
        <v>0.23915</v>
      </c>
      <c r="S142" s="179">
        <v>0</v>
      </c>
      <c r="T142" s="180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1" t="s">
        <v>119</v>
      </c>
      <c r="AT142" s="181" t="s">
        <v>115</v>
      </c>
      <c r="AU142" s="181" t="s">
        <v>120</v>
      </c>
      <c r="AY142" s="15" t="s">
        <v>113</v>
      </c>
      <c r="BE142" s="182">
        <f>IF(N142="základná",J142,0)</f>
        <v>0</v>
      </c>
      <c r="BF142" s="182">
        <f>IF(N142="znížená",J142,0)</f>
        <v>0</v>
      </c>
      <c r="BG142" s="182">
        <f>IF(N142="zákl. prenesená",J142,0)</f>
        <v>0</v>
      </c>
      <c r="BH142" s="182">
        <f>IF(N142="zníž. prenesená",J142,0)</f>
        <v>0</v>
      </c>
      <c r="BI142" s="182">
        <f>IF(N142="nulová",J142,0)</f>
        <v>0</v>
      </c>
      <c r="BJ142" s="15" t="s">
        <v>120</v>
      </c>
      <c r="BK142" s="183">
        <f>ROUND(I142*H142,3)</f>
        <v>0</v>
      </c>
      <c r="BL142" s="15" t="s">
        <v>119</v>
      </c>
      <c r="BM142" s="181" t="s">
        <v>183</v>
      </c>
    </row>
    <row r="143" s="2" customFormat="1" ht="16.5" customHeight="1">
      <c r="A143" s="34"/>
      <c r="B143" s="169"/>
      <c r="C143" s="184" t="s">
        <v>184</v>
      </c>
      <c r="D143" s="184" t="s">
        <v>168</v>
      </c>
      <c r="E143" s="185" t="s">
        <v>185</v>
      </c>
      <c r="F143" s="186" t="s">
        <v>186</v>
      </c>
      <c r="G143" s="187" t="s">
        <v>165</v>
      </c>
      <c r="H143" s="188">
        <v>2</v>
      </c>
      <c r="I143" s="189"/>
      <c r="J143" s="188">
        <f>ROUND(I143*H143,3)</f>
        <v>0</v>
      </c>
      <c r="K143" s="190"/>
      <c r="L143" s="191"/>
      <c r="M143" s="192" t="s">
        <v>1</v>
      </c>
      <c r="N143" s="193" t="s">
        <v>41</v>
      </c>
      <c r="O143" s="74"/>
      <c r="P143" s="179">
        <f>O143*H143</f>
        <v>0</v>
      </c>
      <c r="Q143" s="179">
        <v>0.0014</v>
      </c>
      <c r="R143" s="179">
        <f>Q143*H143</f>
        <v>0.0028</v>
      </c>
      <c r="S143" s="179">
        <v>0</v>
      </c>
      <c r="T143" s="180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1" t="s">
        <v>149</v>
      </c>
      <c r="AT143" s="181" t="s">
        <v>168</v>
      </c>
      <c r="AU143" s="181" t="s">
        <v>120</v>
      </c>
      <c r="AY143" s="15" t="s">
        <v>113</v>
      </c>
      <c r="BE143" s="182">
        <f>IF(N143="základná",J143,0)</f>
        <v>0</v>
      </c>
      <c r="BF143" s="182">
        <f>IF(N143="znížená",J143,0)</f>
        <v>0</v>
      </c>
      <c r="BG143" s="182">
        <f>IF(N143="zákl. prenesená",J143,0)</f>
        <v>0</v>
      </c>
      <c r="BH143" s="182">
        <f>IF(N143="zníž. prenesená",J143,0)</f>
        <v>0</v>
      </c>
      <c r="BI143" s="182">
        <f>IF(N143="nulová",J143,0)</f>
        <v>0</v>
      </c>
      <c r="BJ143" s="15" t="s">
        <v>120</v>
      </c>
      <c r="BK143" s="183">
        <f>ROUND(I143*H143,3)</f>
        <v>0</v>
      </c>
      <c r="BL143" s="15" t="s">
        <v>119</v>
      </c>
      <c r="BM143" s="181" t="s">
        <v>187</v>
      </c>
    </row>
    <row r="144" s="2" customFormat="1" ht="16.5" customHeight="1">
      <c r="A144" s="34"/>
      <c r="B144" s="169"/>
      <c r="C144" s="184" t="s">
        <v>188</v>
      </c>
      <c r="D144" s="184" t="s">
        <v>168</v>
      </c>
      <c r="E144" s="185" t="s">
        <v>189</v>
      </c>
      <c r="F144" s="186" t="s">
        <v>190</v>
      </c>
      <c r="G144" s="187" t="s">
        <v>165</v>
      </c>
      <c r="H144" s="188">
        <v>2</v>
      </c>
      <c r="I144" s="189"/>
      <c r="J144" s="188">
        <f>ROUND(I144*H144,3)</f>
        <v>0</v>
      </c>
      <c r="K144" s="190"/>
      <c r="L144" s="191"/>
      <c r="M144" s="192" t="s">
        <v>1</v>
      </c>
      <c r="N144" s="193" t="s">
        <v>41</v>
      </c>
      <c r="O144" s="74"/>
      <c r="P144" s="179">
        <f>O144*H144</f>
        <v>0</v>
      </c>
      <c r="Q144" s="179">
        <v>0</v>
      </c>
      <c r="R144" s="179">
        <f>Q144*H144</f>
        <v>0</v>
      </c>
      <c r="S144" s="179">
        <v>0</v>
      </c>
      <c r="T144" s="180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1" t="s">
        <v>149</v>
      </c>
      <c r="AT144" s="181" t="s">
        <v>168</v>
      </c>
      <c r="AU144" s="181" t="s">
        <v>120</v>
      </c>
      <c r="AY144" s="15" t="s">
        <v>113</v>
      </c>
      <c r="BE144" s="182">
        <f>IF(N144="základná",J144,0)</f>
        <v>0</v>
      </c>
      <c r="BF144" s="182">
        <f>IF(N144="znížená",J144,0)</f>
        <v>0</v>
      </c>
      <c r="BG144" s="182">
        <f>IF(N144="zákl. prenesená",J144,0)</f>
        <v>0</v>
      </c>
      <c r="BH144" s="182">
        <f>IF(N144="zníž. prenesená",J144,0)</f>
        <v>0</v>
      </c>
      <c r="BI144" s="182">
        <f>IF(N144="nulová",J144,0)</f>
        <v>0</v>
      </c>
      <c r="BJ144" s="15" t="s">
        <v>120</v>
      </c>
      <c r="BK144" s="183">
        <f>ROUND(I144*H144,3)</f>
        <v>0</v>
      </c>
      <c r="BL144" s="15" t="s">
        <v>119</v>
      </c>
      <c r="BM144" s="181" t="s">
        <v>191</v>
      </c>
    </row>
    <row r="145" s="2" customFormat="1" ht="37.8" customHeight="1">
      <c r="A145" s="34"/>
      <c r="B145" s="169"/>
      <c r="C145" s="170" t="s">
        <v>192</v>
      </c>
      <c r="D145" s="170" t="s">
        <v>115</v>
      </c>
      <c r="E145" s="171" t="s">
        <v>193</v>
      </c>
      <c r="F145" s="172" t="s">
        <v>194</v>
      </c>
      <c r="G145" s="173" t="s">
        <v>124</v>
      </c>
      <c r="H145" s="174">
        <v>303.30000000000001</v>
      </c>
      <c r="I145" s="175"/>
      <c r="J145" s="174">
        <f>ROUND(I145*H145,3)</f>
        <v>0</v>
      </c>
      <c r="K145" s="176"/>
      <c r="L145" s="35"/>
      <c r="M145" s="177" t="s">
        <v>1</v>
      </c>
      <c r="N145" s="178" t="s">
        <v>41</v>
      </c>
      <c r="O145" s="74"/>
      <c r="P145" s="179">
        <f>O145*H145</f>
        <v>0</v>
      </c>
      <c r="Q145" s="179">
        <v>0.000108</v>
      </c>
      <c r="R145" s="179">
        <f>Q145*H145</f>
        <v>0.032756399999999998</v>
      </c>
      <c r="S145" s="179">
        <v>0</v>
      </c>
      <c r="T145" s="180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1" t="s">
        <v>119</v>
      </c>
      <c r="AT145" s="181" t="s">
        <v>115</v>
      </c>
      <c r="AU145" s="181" t="s">
        <v>120</v>
      </c>
      <c r="AY145" s="15" t="s">
        <v>113</v>
      </c>
      <c r="BE145" s="182">
        <f>IF(N145="základná",J145,0)</f>
        <v>0</v>
      </c>
      <c r="BF145" s="182">
        <f>IF(N145="znížená",J145,0)</f>
        <v>0</v>
      </c>
      <c r="BG145" s="182">
        <f>IF(N145="zákl. prenesená",J145,0)</f>
        <v>0</v>
      </c>
      <c r="BH145" s="182">
        <f>IF(N145="zníž. prenesená",J145,0)</f>
        <v>0</v>
      </c>
      <c r="BI145" s="182">
        <f>IF(N145="nulová",J145,0)</f>
        <v>0</v>
      </c>
      <c r="BJ145" s="15" t="s">
        <v>120</v>
      </c>
      <c r="BK145" s="183">
        <f>ROUND(I145*H145,3)</f>
        <v>0</v>
      </c>
      <c r="BL145" s="15" t="s">
        <v>119</v>
      </c>
      <c r="BM145" s="181" t="s">
        <v>195</v>
      </c>
    </row>
    <row r="146" s="2" customFormat="1" ht="24.15" customHeight="1">
      <c r="A146" s="34"/>
      <c r="B146" s="169"/>
      <c r="C146" s="170" t="s">
        <v>196</v>
      </c>
      <c r="D146" s="170" t="s">
        <v>115</v>
      </c>
      <c r="E146" s="171" t="s">
        <v>197</v>
      </c>
      <c r="F146" s="172" t="s">
        <v>198</v>
      </c>
      <c r="G146" s="173" t="s">
        <v>124</v>
      </c>
      <c r="H146" s="174">
        <v>303.30000000000001</v>
      </c>
      <c r="I146" s="175"/>
      <c r="J146" s="174">
        <f>ROUND(I146*H146,3)</f>
        <v>0</v>
      </c>
      <c r="K146" s="176"/>
      <c r="L146" s="35"/>
      <c r="M146" s="177" t="s">
        <v>1</v>
      </c>
      <c r="N146" s="178" t="s">
        <v>41</v>
      </c>
      <c r="O146" s="74"/>
      <c r="P146" s="179">
        <f>O146*H146</f>
        <v>0</v>
      </c>
      <c r="Q146" s="179">
        <v>3.7500000000000001E-06</v>
      </c>
      <c r="R146" s="179">
        <f>Q146*H146</f>
        <v>0.0011373750000000002</v>
      </c>
      <c r="S146" s="179">
        <v>0</v>
      </c>
      <c r="T146" s="180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1" t="s">
        <v>119</v>
      </c>
      <c r="AT146" s="181" t="s">
        <v>115</v>
      </c>
      <c r="AU146" s="181" t="s">
        <v>120</v>
      </c>
      <c r="AY146" s="15" t="s">
        <v>113</v>
      </c>
      <c r="BE146" s="182">
        <f>IF(N146="základná",J146,0)</f>
        <v>0</v>
      </c>
      <c r="BF146" s="182">
        <f>IF(N146="znížená",J146,0)</f>
        <v>0</v>
      </c>
      <c r="BG146" s="182">
        <f>IF(N146="zákl. prenesená",J146,0)</f>
        <v>0</v>
      </c>
      <c r="BH146" s="182">
        <f>IF(N146="zníž. prenesená",J146,0)</f>
        <v>0</v>
      </c>
      <c r="BI146" s="182">
        <f>IF(N146="nulová",J146,0)</f>
        <v>0</v>
      </c>
      <c r="BJ146" s="15" t="s">
        <v>120</v>
      </c>
      <c r="BK146" s="183">
        <f>ROUND(I146*H146,3)</f>
        <v>0</v>
      </c>
      <c r="BL146" s="15" t="s">
        <v>119</v>
      </c>
      <c r="BM146" s="181" t="s">
        <v>199</v>
      </c>
    </row>
    <row r="147" s="2" customFormat="1" ht="33" customHeight="1">
      <c r="A147" s="34"/>
      <c r="B147" s="169"/>
      <c r="C147" s="170" t="s">
        <v>200</v>
      </c>
      <c r="D147" s="170" t="s">
        <v>115</v>
      </c>
      <c r="E147" s="171" t="s">
        <v>201</v>
      </c>
      <c r="F147" s="172" t="s">
        <v>202</v>
      </c>
      <c r="G147" s="173" t="s">
        <v>124</v>
      </c>
      <c r="H147" s="174">
        <v>327.60000000000002</v>
      </c>
      <c r="I147" s="175"/>
      <c r="J147" s="174">
        <f>ROUND(I147*H147,3)</f>
        <v>0</v>
      </c>
      <c r="K147" s="176"/>
      <c r="L147" s="35"/>
      <c r="M147" s="177" t="s">
        <v>1</v>
      </c>
      <c r="N147" s="178" t="s">
        <v>41</v>
      </c>
      <c r="O147" s="74"/>
      <c r="P147" s="179">
        <f>O147*H147</f>
        <v>0</v>
      </c>
      <c r="Q147" s="179">
        <v>0.19843116</v>
      </c>
      <c r="R147" s="179">
        <f>Q147*H147</f>
        <v>65.006048016000008</v>
      </c>
      <c r="S147" s="179">
        <v>0</v>
      </c>
      <c r="T147" s="180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1" t="s">
        <v>119</v>
      </c>
      <c r="AT147" s="181" t="s">
        <v>115</v>
      </c>
      <c r="AU147" s="181" t="s">
        <v>120</v>
      </c>
      <c r="AY147" s="15" t="s">
        <v>113</v>
      </c>
      <c r="BE147" s="182">
        <f>IF(N147="základná",J147,0)</f>
        <v>0</v>
      </c>
      <c r="BF147" s="182">
        <f>IF(N147="znížená",J147,0)</f>
        <v>0</v>
      </c>
      <c r="BG147" s="182">
        <f>IF(N147="zákl. prenesená",J147,0)</f>
        <v>0</v>
      </c>
      <c r="BH147" s="182">
        <f>IF(N147="zníž. prenesená",J147,0)</f>
        <v>0</v>
      </c>
      <c r="BI147" s="182">
        <f>IF(N147="nulová",J147,0)</f>
        <v>0</v>
      </c>
      <c r="BJ147" s="15" t="s">
        <v>120</v>
      </c>
      <c r="BK147" s="183">
        <f>ROUND(I147*H147,3)</f>
        <v>0</v>
      </c>
      <c r="BL147" s="15" t="s">
        <v>119</v>
      </c>
      <c r="BM147" s="181" t="s">
        <v>203</v>
      </c>
    </row>
    <row r="148" s="2" customFormat="1" ht="16.5" customHeight="1">
      <c r="A148" s="34"/>
      <c r="B148" s="169"/>
      <c r="C148" s="184" t="s">
        <v>204</v>
      </c>
      <c r="D148" s="184" t="s">
        <v>168</v>
      </c>
      <c r="E148" s="185" t="s">
        <v>205</v>
      </c>
      <c r="F148" s="186" t="s">
        <v>206</v>
      </c>
      <c r="G148" s="187" t="s">
        <v>165</v>
      </c>
      <c r="H148" s="188">
        <v>387.48700000000002</v>
      </c>
      <c r="I148" s="189"/>
      <c r="J148" s="188">
        <f>ROUND(I148*H148,3)</f>
        <v>0</v>
      </c>
      <c r="K148" s="190"/>
      <c r="L148" s="191"/>
      <c r="M148" s="192" t="s">
        <v>1</v>
      </c>
      <c r="N148" s="193" t="s">
        <v>41</v>
      </c>
      <c r="O148" s="74"/>
      <c r="P148" s="179">
        <f>O148*H148</f>
        <v>0</v>
      </c>
      <c r="Q148" s="179">
        <v>0.085000000000000006</v>
      </c>
      <c r="R148" s="179">
        <f>Q148*H148</f>
        <v>32.936395000000005</v>
      </c>
      <c r="S148" s="179">
        <v>0</v>
      </c>
      <c r="T148" s="180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1" t="s">
        <v>149</v>
      </c>
      <c r="AT148" s="181" t="s">
        <v>168</v>
      </c>
      <c r="AU148" s="181" t="s">
        <v>120</v>
      </c>
      <c r="AY148" s="15" t="s">
        <v>113</v>
      </c>
      <c r="BE148" s="182">
        <f>IF(N148="základná",J148,0)</f>
        <v>0</v>
      </c>
      <c r="BF148" s="182">
        <f>IF(N148="znížená",J148,0)</f>
        <v>0</v>
      </c>
      <c r="BG148" s="182">
        <f>IF(N148="zákl. prenesená",J148,0)</f>
        <v>0</v>
      </c>
      <c r="BH148" s="182">
        <f>IF(N148="zníž. prenesená",J148,0)</f>
        <v>0</v>
      </c>
      <c r="BI148" s="182">
        <f>IF(N148="nulová",J148,0)</f>
        <v>0</v>
      </c>
      <c r="BJ148" s="15" t="s">
        <v>120</v>
      </c>
      <c r="BK148" s="183">
        <f>ROUND(I148*H148,3)</f>
        <v>0</v>
      </c>
      <c r="BL148" s="15" t="s">
        <v>119</v>
      </c>
      <c r="BM148" s="181" t="s">
        <v>207</v>
      </c>
    </row>
    <row r="149" s="2" customFormat="1" ht="24.15" customHeight="1">
      <c r="A149" s="34"/>
      <c r="B149" s="169"/>
      <c r="C149" s="184" t="s">
        <v>208</v>
      </c>
      <c r="D149" s="184" t="s">
        <v>168</v>
      </c>
      <c r="E149" s="185" t="s">
        <v>209</v>
      </c>
      <c r="F149" s="186" t="s">
        <v>210</v>
      </c>
      <c r="G149" s="187" t="s">
        <v>165</v>
      </c>
      <c r="H149" s="188">
        <v>39.390000000000001</v>
      </c>
      <c r="I149" s="189"/>
      <c r="J149" s="188">
        <f>ROUND(I149*H149,3)</f>
        <v>0</v>
      </c>
      <c r="K149" s="190"/>
      <c r="L149" s="191"/>
      <c r="M149" s="192" t="s">
        <v>1</v>
      </c>
      <c r="N149" s="193" t="s">
        <v>41</v>
      </c>
      <c r="O149" s="74"/>
      <c r="P149" s="179">
        <f>O149*H149</f>
        <v>0</v>
      </c>
      <c r="Q149" s="179">
        <v>0.081000000000000003</v>
      </c>
      <c r="R149" s="179">
        <f>Q149*H149</f>
        <v>3.1905900000000003</v>
      </c>
      <c r="S149" s="179">
        <v>0</v>
      </c>
      <c r="T149" s="180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1" t="s">
        <v>149</v>
      </c>
      <c r="AT149" s="181" t="s">
        <v>168</v>
      </c>
      <c r="AU149" s="181" t="s">
        <v>120</v>
      </c>
      <c r="AY149" s="15" t="s">
        <v>113</v>
      </c>
      <c r="BE149" s="182">
        <f>IF(N149="základná",J149,0)</f>
        <v>0</v>
      </c>
      <c r="BF149" s="182">
        <f>IF(N149="znížená",J149,0)</f>
        <v>0</v>
      </c>
      <c r="BG149" s="182">
        <f>IF(N149="zákl. prenesená",J149,0)</f>
        <v>0</v>
      </c>
      <c r="BH149" s="182">
        <f>IF(N149="zníž. prenesená",J149,0)</f>
        <v>0</v>
      </c>
      <c r="BI149" s="182">
        <f>IF(N149="nulová",J149,0)</f>
        <v>0</v>
      </c>
      <c r="BJ149" s="15" t="s">
        <v>120</v>
      </c>
      <c r="BK149" s="183">
        <f>ROUND(I149*H149,3)</f>
        <v>0</v>
      </c>
      <c r="BL149" s="15" t="s">
        <v>119</v>
      </c>
      <c r="BM149" s="181" t="s">
        <v>211</v>
      </c>
    </row>
    <row r="150" s="2" customFormat="1" ht="33" customHeight="1">
      <c r="A150" s="34"/>
      <c r="B150" s="169"/>
      <c r="C150" s="170" t="s">
        <v>7</v>
      </c>
      <c r="D150" s="170" t="s">
        <v>115</v>
      </c>
      <c r="E150" s="171" t="s">
        <v>212</v>
      </c>
      <c r="F150" s="172" t="s">
        <v>213</v>
      </c>
      <c r="G150" s="173" t="s">
        <v>124</v>
      </c>
      <c r="H150" s="174">
        <v>95.049999999999997</v>
      </c>
      <c r="I150" s="175"/>
      <c r="J150" s="174">
        <f>ROUND(I150*H150,3)</f>
        <v>0</v>
      </c>
      <c r="K150" s="176"/>
      <c r="L150" s="35"/>
      <c r="M150" s="177" t="s">
        <v>1</v>
      </c>
      <c r="N150" s="178" t="s">
        <v>41</v>
      </c>
      <c r="O150" s="74"/>
      <c r="P150" s="179">
        <f>O150*H150</f>
        <v>0</v>
      </c>
      <c r="Q150" s="179">
        <v>0.15223175999999999</v>
      </c>
      <c r="R150" s="179">
        <f>Q150*H150</f>
        <v>14.469628788</v>
      </c>
      <c r="S150" s="179">
        <v>0</v>
      </c>
      <c r="T150" s="180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1" t="s">
        <v>119</v>
      </c>
      <c r="AT150" s="181" t="s">
        <v>115</v>
      </c>
      <c r="AU150" s="181" t="s">
        <v>120</v>
      </c>
      <c r="AY150" s="15" t="s">
        <v>113</v>
      </c>
      <c r="BE150" s="182">
        <f>IF(N150="základná",J150,0)</f>
        <v>0</v>
      </c>
      <c r="BF150" s="182">
        <f>IF(N150="znížená",J150,0)</f>
        <v>0</v>
      </c>
      <c r="BG150" s="182">
        <f>IF(N150="zákl. prenesená",J150,0)</f>
        <v>0</v>
      </c>
      <c r="BH150" s="182">
        <f>IF(N150="zníž. prenesená",J150,0)</f>
        <v>0</v>
      </c>
      <c r="BI150" s="182">
        <f>IF(N150="nulová",J150,0)</f>
        <v>0</v>
      </c>
      <c r="BJ150" s="15" t="s">
        <v>120</v>
      </c>
      <c r="BK150" s="183">
        <f>ROUND(I150*H150,3)</f>
        <v>0</v>
      </c>
      <c r="BL150" s="15" t="s">
        <v>119</v>
      </c>
      <c r="BM150" s="181" t="s">
        <v>214</v>
      </c>
    </row>
    <row r="151" s="2" customFormat="1" ht="33" customHeight="1">
      <c r="A151" s="34"/>
      <c r="B151" s="169"/>
      <c r="C151" s="170" t="s">
        <v>215</v>
      </c>
      <c r="D151" s="170" t="s">
        <v>115</v>
      </c>
      <c r="E151" s="171" t="s">
        <v>216</v>
      </c>
      <c r="F151" s="172" t="s">
        <v>217</v>
      </c>
      <c r="G151" s="173" t="s">
        <v>129</v>
      </c>
      <c r="H151" s="174">
        <v>3.9100000000000001</v>
      </c>
      <c r="I151" s="175"/>
      <c r="J151" s="174">
        <f>ROUND(I151*H151,3)</f>
        <v>0</v>
      </c>
      <c r="K151" s="176"/>
      <c r="L151" s="35"/>
      <c r="M151" s="177" t="s">
        <v>1</v>
      </c>
      <c r="N151" s="178" t="s">
        <v>41</v>
      </c>
      <c r="O151" s="74"/>
      <c r="P151" s="179">
        <f>O151*H151</f>
        <v>0</v>
      </c>
      <c r="Q151" s="179">
        <v>2.2151320000000001</v>
      </c>
      <c r="R151" s="179">
        <f>Q151*H151</f>
        <v>8.6611661200000007</v>
      </c>
      <c r="S151" s="179">
        <v>0</v>
      </c>
      <c r="T151" s="180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1" t="s">
        <v>119</v>
      </c>
      <c r="AT151" s="181" t="s">
        <v>115</v>
      </c>
      <c r="AU151" s="181" t="s">
        <v>120</v>
      </c>
      <c r="AY151" s="15" t="s">
        <v>113</v>
      </c>
      <c r="BE151" s="182">
        <f>IF(N151="základná",J151,0)</f>
        <v>0</v>
      </c>
      <c r="BF151" s="182">
        <f>IF(N151="znížená",J151,0)</f>
        <v>0</v>
      </c>
      <c r="BG151" s="182">
        <f>IF(N151="zákl. prenesená",J151,0)</f>
        <v>0</v>
      </c>
      <c r="BH151" s="182">
        <f>IF(N151="zníž. prenesená",J151,0)</f>
        <v>0</v>
      </c>
      <c r="BI151" s="182">
        <f>IF(N151="nulová",J151,0)</f>
        <v>0</v>
      </c>
      <c r="BJ151" s="15" t="s">
        <v>120</v>
      </c>
      <c r="BK151" s="183">
        <f>ROUND(I151*H151,3)</f>
        <v>0</v>
      </c>
      <c r="BL151" s="15" t="s">
        <v>119</v>
      </c>
      <c r="BM151" s="181" t="s">
        <v>218</v>
      </c>
    </row>
    <row r="152" s="2" customFormat="1" ht="16.5" customHeight="1">
      <c r="A152" s="34"/>
      <c r="B152" s="169"/>
      <c r="C152" s="170" t="s">
        <v>219</v>
      </c>
      <c r="D152" s="170" t="s">
        <v>115</v>
      </c>
      <c r="E152" s="171" t="s">
        <v>220</v>
      </c>
      <c r="F152" s="172" t="s">
        <v>221</v>
      </c>
      <c r="G152" s="173" t="s">
        <v>124</v>
      </c>
      <c r="H152" s="174">
        <v>232.55000000000001</v>
      </c>
      <c r="I152" s="175"/>
      <c r="J152" s="174">
        <f>ROUND(I152*H152,3)</f>
        <v>0</v>
      </c>
      <c r="K152" s="176"/>
      <c r="L152" s="35"/>
      <c r="M152" s="177" t="s">
        <v>1</v>
      </c>
      <c r="N152" s="178" t="s">
        <v>41</v>
      </c>
      <c r="O152" s="74"/>
      <c r="P152" s="179">
        <f>O152*H152</f>
        <v>0</v>
      </c>
      <c r="Q152" s="179">
        <v>0.0060600000000000003</v>
      </c>
      <c r="R152" s="179">
        <f>Q152*H152</f>
        <v>1.4092530000000001</v>
      </c>
      <c r="S152" s="179">
        <v>0</v>
      </c>
      <c r="T152" s="180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1" t="s">
        <v>119</v>
      </c>
      <c r="AT152" s="181" t="s">
        <v>115</v>
      </c>
      <c r="AU152" s="181" t="s">
        <v>120</v>
      </c>
      <c r="AY152" s="15" t="s">
        <v>113</v>
      </c>
      <c r="BE152" s="182">
        <f>IF(N152="základná",J152,0)</f>
        <v>0</v>
      </c>
      <c r="BF152" s="182">
        <f>IF(N152="znížená",J152,0)</f>
        <v>0</v>
      </c>
      <c r="BG152" s="182">
        <f>IF(N152="zákl. prenesená",J152,0)</f>
        <v>0</v>
      </c>
      <c r="BH152" s="182">
        <f>IF(N152="zníž. prenesená",J152,0)</f>
        <v>0</v>
      </c>
      <c r="BI152" s="182">
        <f>IF(N152="nulová",J152,0)</f>
        <v>0</v>
      </c>
      <c r="BJ152" s="15" t="s">
        <v>120</v>
      </c>
      <c r="BK152" s="183">
        <f>ROUND(I152*H152,3)</f>
        <v>0</v>
      </c>
      <c r="BL152" s="15" t="s">
        <v>119</v>
      </c>
      <c r="BM152" s="181" t="s">
        <v>222</v>
      </c>
    </row>
    <row r="153" s="2" customFormat="1" ht="24.15" customHeight="1">
      <c r="A153" s="34"/>
      <c r="B153" s="169"/>
      <c r="C153" s="170" t="s">
        <v>223</v>
      </c>
      <c r="D153" s="170" t="s">
        <v>115</v>
      </c>
      <c r="E153" s="171" t="s">
        <v>224</v>
      </c>
      <c r="F153" s="172" t="s">
        <v>225</v>
      </c>
      <c r="G153" s="173" t="s">
        <v>124</v>
      </c>
      <c r="H153" s="174">
        <v>232.55000000000001</v>
      </c>
      <c r="I153" s="175"/>
      <c r="J153" s="174">
        <f>ROUND(I153*H153,3)</f>
        <v>0</v>
      </c>
      <c r="K153" s="176"/>
      <c r="L153" s="35"/>
      <c r="M153" s="177" t="s">
        <v>1</v>
      </c>
      <c r="N153" s="178" t="s">
        <v>41</v>
      </c>
      <c r="O153" s="74"/>
      <c r="P153" s="179">
        <f>O153*H153</f>
        <v>0</v>
      </c>
      <c r="Q153" s="179">
        <v>0</v>
      </c>
      <c r="R153" s="179">
        <f>Q153*H153</f>
        <v>0</v>
      </c>
      <c r="S153" s="179">
        <v>0</v>
      </c>
      <c r="T153" s="180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1" t="s">
        <v>119</v>
      </c>
      <c r="AT153" s="181" t="s">
        <v>115</v>
      </c>
      <c r="AU153" s="181" t="s">
        <v>120</v>
      </c>
      <c r="AY153" s="15" t="s">
        <v>113</v>
      </c>
      <c r="BE153" s="182">
        <f>IF(N153="základná",J153,0)</f>
        <v>0</v>
      </c>
      <c r="BF153" s="182">
        <f>IF(N153="znížená",J153,0)</f>
        <v>0</v>
      </c>
      <c r="BG153" s="182">
        <f>IF(N153="zákl. prenesená",J153,0)</f>
        <v>0</v>
      </c>
      <c r="BH153" s="182">
        <f>IF(N153="zníž. prenesená",J153,0)</f>
        <v>0</v>
      </c>
      <c r="BI153" s="182">
        <f>IF(N153="nulová",J153,0)</f>
        <v>0</v>
      </c>
      <c r="BJ153" s="15" t="s">
        <v>120</v>
      </c>
      <c r="BK153" s="183">
        <f>ROUND(I153*H153,3)</f>
        <v>0</v>
      </c>
      <c r="BL153" s="15" t="s">
        <v>119</v>
      </c>
      <c r="BM153" s="181" t="s">
        <v>226</v>
      </c>
    </row>
    <row r="154" s="2" customFormat="1" ht="24.15" customHeight="1">
      <c r="A154" s="34"/>
      <c r="B154" s="169"/>
      <c r="C154" s="170" t="s">
        <v>227</v>
      </c>
      <c r="D154" s="170" t="s">
        <v>115</v>
      </c>
      <c r="E154" s="171" t="s">
        <v>228</v>
      </c>
      <c r="F154" s="172" t="s">
        <v>229</v>
      </c>
      <c r="G154" s="173" t="s">
        <v>124</v>
      </c>
      <c r="H154" s="174">
        <v>232.55000000000001</v>
      </c>
      <c r="I154" s="175"/>
      <c r="J154" s="174">
        <f>ROUND(I154*H154,3)</f>
        <v>0</v>
      </c>
      <c r="K154" s="176"/>
      <c r="L154" s="35"/>
      <c r="M154" s="177" t="s">
        <v>1</v>
      </c>
      <c r="N154" s="178" t="s">
        <v>41</v>
      </c>
      <c r="O154" s="74"/>
      <c r="P154" s="179">
        <f>O154*H154</f>
        <v>0</v>
      </c>
      <c r="Q154" s="179">
        <v>1.9999999999999999E-07</v>
      </c>
      <c r="R154" s="179">
        <f>Q154*H154</f>
        <v>4.651E-05</v>
      </c>
      <c r="S154" s="179">
        <v>0</v>
      </c>
      <c r="T154" s="180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1" t="s">
        <v>119</v>
      </c>
      <c r="AT154" s="181" t="s">
        <v>115</v>
      </c>
      <c r="AU154" s="181" t="s">
        <v>120</v>
      </c>
      <c r="AY154" s="15" t="s">
        <v>113</v>
      </c>
      <c r="BE154" s="182">
        <f>IF(N154="základná",J154,0)</f>
        <v>0</v>
      </c>
      <c r="BF154" s="182">
        <f>IF(N154="znížená",J154,0)</f>
        <v>0</v>
      </c>
      <c r="BG154" s="182">
        <f>IF(N154="zákl. prenesená",J154,0)</f>
        <v>0</v>
      </c>
      <c r="BH154" s="182">
        <f>IF(N154="zníž. prenesená",J154,0)</f>
        <v>0</v>
      </c>
      <c r="BI154" s="182">
        <f>IF(N154="nulová",J154,0)</f>
        <v>0</v>
      </c>
      <c r="BJ154" s="15" t="s">
        <v>120</v>
      </c>
      <c r="BK154" s="183">
        <f>ROUND(I154*H154,3)</f>
        <v>0</v>
      </c>
      <c r="BL154" s="15" t="s">
        <v>119</v>
      </c>
      <c r="BM154" s="181" t="s">
        <v>230</v>
      </c>
    </row>
    <row r="155" s="2" customFormat="1" ht="24.15" customHeight="1">
      <c r="A155" s="34"/>
      <c r="B155" s="169"/>
      <c r="C155" s="170" t="s">
        <v>231</v>
      </c>
      <c r="D155" s="170" t="s">
        <v>115</v>
      </c>
      <c r="E155" s="171" t="s">
        <v>232</v>
      </c>
      <c r="F155" s="172" t="s">
        <v>233</v>
      </c>
      <c r="G155" s="173" t="s">
        <v>141</v>
      </c>
      <c r="H155" s="174">
        <v>172.15299999999999</v>
      </c>
      <c r="I155" s="175"/>
      <c r="J155" s="174">
        <f>ROUND(I155*H155,3)</f>
        <v>0</v>
      </c>
      <c r="K155" s="176"/>
      <c r="L155" s="35"/>
      <c r="M155" s="177" t="s">
        <v>1</v>
      </c>
      <c r="N155" s="178" t="s">
        <v>41</v>
      </c>
      <c r="O155" s="74"/>
      <c r="P155" s="179">
        <f>O155*H155</f>
        <v>0</v>
      </c>
      <c r="Q155" s="179">
        <v>0</v>
      </c>
      <c r="R155" s="179">
        <f>Q155*H155</f>
        <v>0</v>
      </c>
      <c r="S155" s="179">
        <v>0</v>
      </c>
      <c r="T155" s="180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1" t="s">
        <v>119</v>
      </c>
      <c r="AT155" s="181" t="s">
        <v>115</v>
      </c>
      <c r="AU155" s="181" t="s">
        <v>120</v>
      </c>
      <c r="AY155" s="15" t="s">
        <v>113</v>
      </c>
      <c r="BE155" s="182">
        <f>IF(N155="základná",J155,0)</f>
        <v>0</v>
      </c>
      <c r="BF155" s="182">
        <f>IF(N155="znížená",J155,0)</f>
        <v>0</v>
      </c>
      <c r="BG155" s="182">
        <f>IF(N155="zákl. prenesená",J155,0)</f>
        <v>0</v>
      </c>
      <c r="BH155" s="182">
        <f>IF(N155="zníž. prenesená",J155,0)</f>
        <v>0</v>
      </c>
      <c r="BI155" s="182">
        <f>IF(N155="nulová",J155,0)</f>
        <v>0</v>
      </c>
      <c r="BJ155" s="15" t="s">
        <v>120</v>
      </c>
      <c r="BK155" s="183">
        <f>ROUND(I155*H155,3)</f>
        <v>0</v>
      </c>
      <c r="BL155" s="15" t="s">
        <v>119</v>
      </c>
      <c r="BM155" s="181" t="s">
        <v>234</v>
      </c>
    </row>
    <row r="156" s="2" customFormat="1" ht="24.15" customHeight="1">
      <c r="A156" s="34"/>
      <c r="B156" s="169"/>
      <c r="C156" s="170" t="s">
        <v>235</v>
      </c>
      <c r="D156" s="170" t="s">
        <v>115</v>
      </c>
      <c r="E156" s="171" t="s">
        <v>236</v>
      </c>
      <c r="F156" s="172" t="s">
        <v>237</v>
      </c>
      <c r="G156" s="173" t="s">
        <v>141</v>
      </c>
      <c r="H156" s="174">
        <v>2926.6010000000001</v>
      </c>
      <c r="I156" s="175"/>
      <c r="J156" s="174">
        <f>ROUND(I156*H156,3)</f>
        <v>0</v>
      </c>
      <c r="K156" s="176"/>
      <c r="L156" s="35"/>
      <c r="M156" s="177" t="s">
        <v>1</v>
      </c>
      <c r="N156" s="178" t="s">
        <v>41</v>
      </c>
      <c r="O156" s="74"/>
      <c r="P156" s="179">
        <f>O156*H156</f>
        <v>0</v>
      </c>
      <c r="Q156" s="179">
        <v>0</v>
      </c>
      <c r="R156" s="179">
        <f>Q156*H156</f>
        <v>0</v>
      </c>
      <c r="S156" s="179">
        <v>0</v>
      </c>
      <c r="T156" s="180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1" t="s">
        <v>119</v>
      </c>
      <c r="AT156" s="181" t="s">
        <v>115</v>
      </c>
      <c r="AU156" s="181" t="s">
        <v>120</v>
      </c>
      <c r="AY156" s="15" t="s">
        <v>113</v>
      </c>
      <c r="BE156" s="182">
        <f>IF(N156="základná",J156,0)</f>
        <v>0</v>
      </c>
      <c r="BF156" s="182">
        <f>IF(N156="znížená",J156,0)</f>
        <v>0</v>
      </c>
      <c r="BG156" s="182">
        <f>IF(N156="zákl. prenesená",J156,0)</f>
        <v>0</v>
      </c>
      <c r="BH156" s="182">
        <f>IF(N156="zníž. prenesená",J156,0)</f>
        <v>0</v>
      </c>
      <c r="BI156" s="182">
        <f>IF(N156="nulová",J156,0)</f>
        <v>0</v>
      </c>
      <c r="BJ156" s="15" t="s">
        <v>120</v>
      </c>
      <c r="BK156" s="183">
        <f>ROUND(I156*H156,3)</f>
        <v>0</v>
      </c>
      <c r="BL156" s="15" t="s">
        <v>119</v>
      </c>
      <c r="BM156" s="181" t="s">
        <v>238</v>
      </c>
    </row>
    <row r="157" s="2" customFormat="1" ht="16.5" customHeight="1">
      <c r="A157" s="34"/>
      <c r="B157" s="169"/>
      <c r="C157" s="170" t="s">
        <v>239</v>
      </c>
      <c r="D157" s="170" t="s">
        <v>115</v>
      </c>
      <c r="E157" s="171" t="s">
        <v>240</v>
      </c>
      <c r="F157" s="172" t="s">
        <v>241</v>
      </c>
      <c r="G157" s="173" t="s">
        <v>141</v>
      </c>
      <c r="H157" s="174">
        <v>172.15299999999999</v>
      </c>
      <c r="I157" s="175"/>
      <c r="J157" s="174">
        <f>ROUND(I157*H157,3)</f>
        <v>0</v>
      </c>
      <c r="K157" s="176"/>
      <c r="L157" s="35"/>
      <c r="M157" s="177" t="s">
        <v>1</v>
      </c>
      <c r="N157" s="178" t="s">
        <v>41</v>
      </c>
      <c r="O157" s="74"/>
      <c r="P157" s="179">
        <f>O157*H157</f>
        <v>0</v>
      </c>
      <c r="Q157" s="179">
        <v>0</v>
      </c>
      <c r="R157" s="179">
        <f>Q157*H157</f>
        <v>0</v>
      </c>
      <c r="S157" s="179">
        <v>0</v>
      </c>
      <c r="T157" s="180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1" t="s">
        <v>119</v>
      </c>
      <c r="AT157" s="181" t="s">
        <v>115</v>
      </c>
      <c r="AU157" s="181" t="s">
        <v>120</v>
      </c>
      <c r="AY157" s="15" t="s">
        <v>113</v>
      </c>
      <c r="BE157" s="182">
        <f>IF(N157="základná",J157,0)</f>
        <v>0</v>
      </c>
      <c r="BF157" s="182">
        <f>IF(N157="znížená",J157,0)</f>
        <v>0</v>
      </c>
      <c r="BG157" s="182">
        <f>IF(N157="zákl. prenesená",J157,0)</f>
        <v>0</v>
      </c>
      <c r="BH157" s="182">
        <f>IF(N157="zníž. prenesená",J157,0)</f>
        <v>0</v>
      </c>
      <c r="BI157" s="182">
        <f>IF(N157="nulová",J157,0)</f>
        <v>0</v>
      </c>
      <c r="BJ157" s="15" t="s">
        <v>120</v>
      </c>
      <c r="BK157" s="183">
        <f>ROUND(I157*H157,3)</f>
        <v>0</v>
      </c>
      <c r="BL157" s="15" t="s">
        <v>119</v>
      </c>
      <c r="BM157" s="181" t="s">
        <v>242</v>
      </c>
    </row>
    <row r="158" s="12" customFormat="1" ht="22.8" customHeight="1">
      <c r="A158" s="12"/>
      <c r="B158" s="156"/>
      <c r="C158" s="12"/>
      <c r="D158" s="157" t="s">
        <v>74</v>
      </c>
      <c r="E158" s="167" t="s">
        <v>243</v>
      </c>
      <c r="F158" s="167" t="s">
        <v>244</v>
      </c>
      <c r="G158" s="12"/>
      <c r="H158" s="12"/>
      <c r="I158" s="159"/>
      <c r="J158" s="168">
        <f>BK158</f>
        <v>0</v>
      </c>
      <c r="K158" s="12"/>
      <c r="L158" s="156"/>
      <c r="M158" s="161"/>
      <c r="N158" s="162"/>
      <c r="O158" s="162"/>
      <c r="P158" s="163">
        <f>P159</f>
        <v>0</v>
      </c>
      <c r="Q158" s="162"/>
      <c r="R158" s="163">
        <f>R159</f>
        <v>0</v>
      </c>
      <c r="S158" s="162"/>
      <c r="T158" s="164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57" t="s">
        <v>83</v>
      </c>
      <c r="AT158" s="165" t="s">
        <v>74</v>
      </c>
      <c r="AU158" s="165" t="s">
        <v>83</v>
      </c>
      <c r="AY158" s="157" t="s">
        <v>113</v>
      </c>
      <c r="BK158" s="166">
        <f>BK159</f>
        <v>0</v>
      </c>
    </row>
    <row r="159" s="2" customFormat="1" ht="33" customHeight="1">
      <c r="A159" s="34"/>
      <c r="B159" s="169"/>
      <c r="C159" s="170" t="s">
        <v>245</v>
      </c>
      <c r="D159" s="170" t="s">
        <v>115</v>
      </c>
      <c r="E159" s="171" t="s">
        <v>246</v>
      </c>
      <c r="F159" s="172" t="s">
        <v>247</v>
      </c>
      <c r="G159" s="173" t="s">
        <v>141</v>
      </c>
      <c r="H159" s="174">
        <v>305.28100000000001</v>
      </c>
      <c r="I159" s="175"/>
      <c r="J159" s="174">
        <f>ROUND(I159*H159,3)</f>
        <v>0</v>
      </c>
      <c r="K159" s="176"/>
      <c r="L159" s="35"/>
      <c r="M159" s="194" t="s">
        <v>1</v>
      </c>
      <c r="N159" s="195" t="s">
        <v>41</v>
      </c>
      <c r="O159" s="196"/>
      <c r="P159" s="197">
        <f>O159*H159</f>
        <v>0</v>
      </c>
      <c r="Q159" s="197">
        <v>0</v>
      </c>
      <c r="R159" s="197">
        <f>Q159*H159</f>
        <v>0</v>
      </c>
      <c r="S159" s="197">
        <v>0</v>
      </c>
      <c r="T159" s="19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1" t="s">
        <v>119</v>
      </c>
      <c r="AT159" s="181" t="s">
        <v>115</v>
      </c>
      <c r="AU159" s="181" t="s">
        <v>120</v>
      </c>
      <c r="AY159" s="15" t="s">
        <v>113</v>
      </c>
      <c r="BE159" s="182">
        <f>IF(N159="základná",J159,0)</f>
        <v>0</v>
      </c>
      <c r="BF159" s="182">
        <f>IF(N159="znížená",J159,0)</f>
        <v>0</v>
      </c>
      <c r="BG159" s="182">
        <f>IF(N159="zákl. prenesená",J159,0)</f>
        <v>0</v>
      </c>
      <c r="BH159" s="182">
        <f>IF(N159="zníž. prenesená",J159,0)</f>
        <v>0</v>
      </c>
      <c r="BI159" s="182">
        <f>IF(N159="nulová",J159,0)</f>
        <v>0</v>
      </c>
      <c r="BJ159" s="15" t="s">
        <v>120</v>
      </c>
      <c r="BK159" s="183">
        <f>ROUND(I159*H159,3)</f>
        <v>0</v>
      </c>
      <c r="BL159" s="15" t="s">
        <v>119</v>
      </c>
      <c r="BM159" s="181" t="s">
        <v>248</v>
      </c>
    </row>
    <row r="160" s="2" customFormat="1" ht="6.96" customHeight="1">
      <c r="A160" s="34"/>
      <c r="B160" s="57"/>
      <c r="C160" s="58"/>
      <c r="D160" s="58"/>
      <c r="E160" s="58"/>
      <c r="F160" s="58"/>
      <c r="G160" s="58"/>
      <c r="H160" s="58"/>
      <c r="I160" s="58"/>
      <c r="J160" s="58"/>
      <c r="K160" s="58"/>
      <c r="L160" s="35"/>
      <c r="M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</row>
  </sheetData>
  <autoFilter ref="C121:K159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Róbert Starovič</dc:creator>
  <cp:lastModifiedBy>Róbert Starovič</cp:lastModifiedBy>
  <dcterms:created xsi:type="dcterms:W3CDTF">2025-08-05T15:05:36Z</dcterms:created>
  <dcterms:modified xsi:type="dcterms:W3CDTF">2025-08-05T15:05:37Z</dcterms:modified>
</cp:coreProperties>
</file>