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D:\2018-19-20_tibor\2020-01_Levice_chodnik\_Rozpočet_12-2024\"/>
    </mc:Choice>
  </mc:AlternateContent>
  <xr:revisionPtr revIDLastSave="0" documentId="13_ncr:1_{56583B62-3D28-4A8C-A211-A4FF00C74A7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ekapitulácia stavby" sheetId="1" r:id="rId1"/>
    <sheet name="K74_2024 - Ul. Kittenberg..." sheetId="2" r:id="rId2"/>
  </sheets>
  <definedNames>
    <definedName name="_xlnm._FilterDatabase" localSheetId="1" hidden="1">'K74_2024 - Ul. Kittenberg...'!$C$122:$K$291</definedName>
    <definedName name="_xlnm.Print_Titles" localSheetId="1">'K74_2024 - Ul. Kittenberg...'!$122:$122</definedName>
    <definedName name="_xlnm.Print_Titles" localSheetId="0">'Rekapitulácia stavby'!$92:$92</definedName>
    <definedName name="_xlnm.Print_Area" localSheetId="1">'K74_2024 - Ul. Kittenberg...'!$C$4:$J$76,'K74_2024 - Ul. Kittenberg...'!$C$112:$J$291</definedName>
    <definedName name="_xlnm.Print_Area" localSheetId="0">'Rekapitulácia stavby'!$D$4:$AO$76,'Rekapitulácia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2" l="1"/>
  <c r="J34" i="2"/>
  <c r="AY95" i="1"/>
  <c r="J33" i="2"/>
  <c r="AX95" i="1"/>
  <c r="BI291" i="2"/>
  <c r="BH291" i="2"/>
  <c r="BG291" i="2"/>
  <c r="BE291" i="2"/>
  <c r="T291" i="2"/>
  <c r="R291" i="2"/>
  <c r="P291" i="2"/>
  <c r="BI290" i="2"/>
  <c r="BH290" i="2"/>
  <c r="BG290" i="2"/>
  <c r="BE290" i="2"/>
  <c r="T290" i="2"/>
  <c r="R290" i="2"/>
  <c r="P290" i="2"/>
  <c r="BI288" i="2"/>
  <c r="BH288" i="2"/>
  <c r="BG288" i="2"/>
  <c r="BE288" i="2"/>
  <c r="T288" i="2"/>
  <c r="T287" i="2"/>
  <c r="T286" i="2"/>
  <c r="R288" i="2"/>
  <c r="R287" i="2"/>
  <c r="R286" i="2"/>
  <c r="P288" i="2"/>
  <c r="P287" i="2"/>
  <c r="P286" i="2"/>
  <c r="BI285" i="2"/>
  <c r="BH285" i="2"/>
  <c r="BG285" i="2"/>
  <c r="BE285" i="2"/>
  <c r="T285" i="2"/>
  <c r="T284" i="2"/>
  <c r="R285" i="2"/>
  <c r="R284" i="2"/>
  <c r="P285" i="2"/>
  <c r="P284" i="2"/>
  <c r="BI281" i="2"/>
  <c r="BH281" i="2"/>
  <c r="BG281" i="2"/>
  <c r="BE281" i="2"/>
  <c r="T281" i="2"/>
  <c r="R281" i="2"/>
  <c r="P281" i="2"/>
  <c r="BI277" i="2"/>
  <c r="BH277" i="2"/>
  <c r="BG277" i="2"/>
  <c r="BE277" i="2"/>
  <c r="T277" i="2"/>
  <c r="R277" i="2"/>
  <c r="P277" i="2"/>
  <c r="BI272" i="2"/>
  <c r="BH272" i="2"/>
  <c r="BG272" i="2"/>
  <c r="BE272" i="2"/>
  <c r="T272" i="2"/>
  <c r="R272" i="2"/>
  <c r="P272" i="2"/>
  <c r="BI267" i="2"/>
  <c r="BH267" i="2"/>
  <c r="BG267" i="2"/>
  <c r="BE267" i="2"/>
  <c r="T267" i="2"/>
  <c r="R267" i="2"/>
  <c r="P267" i="2"/>
  <c r="BI262" i="2"/>
  <c r="BH262" i="2"/>
  <c r="BG262" i="2"/>
  <c r="BE262" i="2"/>
  <c r="T262" i="2"/>
  <c r="R262" i="2"/>
  <c r="P262" i="2"/>
  <c r="BI261" i="2"/>
  <c r="BH261" i="2"/>
  <c r="BG261" i="2"/>
  <c r="BE261" i="2"/>
  <c r="T261" i="2"/>
  <c r="R261" i="2"/>
  <c r="P261" i="2"/>
  <c r="BI260" i="2"/>
  <c r="BH260" i="2"/>
  <c r="BG260" i="2"/>
  <c r="BE260" i="2"/>
  <c r="T260" i="2"/>
  <c r="R260" i="2"/>
  <c r="P260" i="2"/>
  <c r="BI259" i="2"/>
  <c r="BH259" i="2"/>
  <c r="BG259" i="2"/>
  <c r="BE259" i="2"/>
  <c r="T259" i="2"/>
  <c r="R259" i="2"/>
  <c r="P259" i="2"/>
  <c r="BI258" i="2"/>
  <c r="BH258" i="2"/>
  <c r="BG258" i="2"/>
  <c r="BE258" i="2"/>
  <c r="T258" i="2"/>
  <c r="R258" i="2"/>
  <c r="P258" i="2"/>
  <c r="BI257" i="2"/>
  <c r="BH257" i="2"/>
  <c r="BG257" i="2"/>
  <c r="BE257" i="2"/>
  <c r="T257" i="2"/>
  <c r="R257" i="2"/>
  <c r="P257" i="2"/>
  <c r="BI254" i="2"/>
  <c r="BH254" i="2"/>
  <c r="BG254" i="2"/>
  <c r="BE254" i="2"/>
  <c r="T254" i="2"/>
  <c r="R254" i="2"/>
  <c r="P254" i="2"/>
  <c r="BI251" i="2"/>
  <c r="BH251" i="2"/>
  <c r="BG251" i="2"/>
  <c r="BE251" i="2"/>
  <c r="T251" i="2"/>
  <c r="R251" i="2"/>
  <c r="P251" i="2"/>
  <c r="BI247" i="2"/>
  <c r="BH247" i="2"/>
  <c r="BG247" i="2"/>
  <c r="BE247" i="2"/>
  <c r="T247" i="2"/>
  <c r="R247" i="2"/>
  <c r="P247" i="2"/>
  <c r="BI246" i="2"/>
  <c r="BH246" i="2"/>
  <c r="BG246" i="2"/>
  <c r="BE246" i="2"/>
  <c r="T246" i="2"/>
  <c r="R246" i="2"/>
  <c r="P246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41" i="2"/>
  <c r="BH241" i="2"/>
  <c r="BG241" i="2"/>
  <c r="BE241" i="2"/>
  <c r="T241" i="2"/>
  <c r="R241" i="2"/>
  <c r="P241" i="2"/>
  <c r="BI240" i="2"/>
  <c r="BH240" i="2"/>
  <c r="BG240" i="2"/>
  <c r="BE240" i="2"/>
  <c r="T240" i="2"/>
  <c r="R240" i="2"/>
  <c r="P240" i="2"/>
  <c r="BI238" i="2"/>
  <c r="BH238" i="2"/>
  <c r="BG238" i="2"/>
  <c r="BE238" i="2"/>
  <c r="T238" i="2"/>
  <c r="R238" i="2"/>
  <c r="P238" i="2"/>
  <c r="BI237" i="2"/>
  <c r="BH237" i="2"/>
  <c r="BG237" i="2"/>
  <c r="BE237" i="2"/>
  <c r="T237" i="2"/>
  <c r="R237" i="2"/>
  <c r="P237" i="2"/>
  <c r="BI236" i="2"/>
  <c r="BH236" i="2"/>
  <c r="BG236" i="2"/>
  <c r="BE236" i="2"/>
  <c r="T236" i="2"/>
  <c r="R236" i="2"/>
  <c r="P236" i="2"/>
  <c r="BI232" i="2"/>
  <c r="BH232" i="2"/>
  <c r="BG232" i="2"/>
  <c r="BE232" i="2"/>
  <c r="T232" i="2"/>
  <c r="R232" i="2"/>
  <c r="P232" i="2"/>
  <c r="BI229" i="2"/>
  <c r="BH229" i="2"/>
  <c r="BG229" i="2"/>
  <c r="BE229" i="2"/>
  <c r="T229" i="2"/>
  <c r="R229" i="2"/>
  <c r="P229" i="2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4" i="2"/>
  <c r="BH224" i="2"/>
  <c r="BG224" i="2"/>
  <c r="BE224" i="2"/>
  <c r="T224" i="2"/>
  <c r="R224" i="2"/>
  <c r="P224" i="2"/>
  <c r="BI220" i="2"/>
  <c r="BH220" i="2"/>
  <c r="BG220" i="2"/>
  <c r="BE220" i="2"/>
  <c r="T220" i="2"/>
  <c r="R220" i="2"/>
  <c r="P220" i="2"/>
  <c r="BI217" i="2"/>
  <c r="BH217" i="2"/>
  <c r="BG217" i="2"/>
  <c r="BE217" i="2"/>
  <c r="T217" i="2"/>
  <c r="R217" i="2"/>
  <c r="P217" i="2"/>
  <c r="BI214" i="2"/>
  <c r="BH214" i="2"/>
  <c r="BG214" i="2"/>
  <c r="BE214" i="2"/>
  <c r="T214" i="2"/>
  <c r="R214" i="2"/>
  <c r="P214" i="2"/>
  <c r="BI211" i="2"/>
  <c r="BH211" i="2"/>
  <c r="BG211" i="2"/>
  <c r="BE211" i="2"/>
  <c r="T211" i="2"/>
  <c r="R211" i="2"/>
  <c r="P211" i="2"/>
  <c r="BI208" i="2"/>
  <c r="BH208" i="2"/>
  <c r="BG208" i="2"/>
  <c r="BE208" i="2"/>
  <c r="T208" i="2"/>
  <c r="R208" i="2"/>
  <c r="P208" i="2"/>
  <c r="BI205" i="2"/>
  <c r="BH205" i="2"/>
  <c r="BG205" i="2"/>
  <c r="BE205" i="2"/>
  <c r="T205" i="2"/>
  <c r="R205" i="2"/>
  <c r="P205" i="2"/>
  <c r="BI202" i="2"/>
  <c r="BH202" i="2"/>
  <c r="BG202" i="2"/>
  <c r="BE202" i="2"/>
  <c r="T202" i="2"/>
  <c r="R202" i="2"/>
  <c r="P202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5" i="2"/>
  <c r="BH195" i="2"/>
  <c r="BG195" i="2"/>
  <c r="BE195" i="2"/>
  <c r="T195" i="2"/>
  <c r="T194" i="2"/>
  <c r="R195" i="2"/>
  <c r="R194" i="2"/>
  <c r="P195" i="2"/>
  <c r="P194" i="2"/>
  <c r="BI191" i="2"/>
  <c r="BH191" i="2"/>
  <c r="BG191" i="2"/>
  <c r="BE191" i="2"/>
  <c r="T191" i="2"/>
  <c r="R191" i="2"/>
  <c r="P191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4" i="2"/>
  <c r="BH184" i="2"/>
  <c r="BG184" i="2"/>
  <c r="BE184" i="2"/>
  <c r="T184" i="2"/>
  <c r="R184" i="2"/>
  <c r="P184" i="2"/>
  <c r="BI181" i="2"/>
  <c r="BH181" i="2"/>
  <c r="BG181" i="2"/>
  <c r="BE181" i="2"/>
  <c r="T181" i="2"/>
  <c r="R181" i="2"/>
  <c r="P181" i="2"/>
  <c r="BI178" i="2"/>
  <c r="BH178" i="2"/>
  <c r="BG178" i="2"/>
  <c r="BE178" i="2"/>
  <c r="T178" i="2"/>
  <c r="R178" i="2"/>
  <c r="P178" i="2"/>
  <c r="BI175" i="2"/>
  <c r="BH175" i="2"/>
  <c r="BG175" i="2"/>
  <c r="BE175" i="2"/>
  <c r="T175" i="2"/>
  <c r="R175" i="2"/>
  <c r="P175" i="2"/>
  <c r="BI172" i="2"/>
  <c r="BH172" i="2"/>
  <c r="BG172" i="2"/>
  <c r="BE172" i="2"/>
  <c r="T172" i="2"/>
  <c r="R172" i="2"/>
  <c r="P172" i="2"/>
  <c r="BI168" i="2"/>
  <c r="BH168" i="2"/>
  <c r="BG168" i="2"/>
  <c r="BE168" i="2"/>
  <c r="T168" i="2"/>
  <c r="R168" i="2"/>
  <c r="P168" i="2"/>
  <c r="BI165" i="2"/>
  <c r="BH165" i="2"/>
  <c r="BG165" i="2"/>
  <c r="BE165" i="2"/>
  <c r="T165" i="2"/>
  <c r="R165" i="2"/>
  <c r="P165" i="2"/>
  <c r="BI162" i="2"/>
  <c r="BH162" i="2"/>
  <c r="BG162" i="2"/>
  <c r="BE162" i="2"/>
  <c r="T162" i="2"/>
  <c r="R162" i="2"/>
  <c r="P162" i="2"/>
  <c r="BI158" i="2"/>
  <c r="BH158" i="2"/>
  <c r="BG158" i="2"/>
  <c r="BE158" i="2"/>
  <c r="T158" i="2"/>
  <c r="R158" i="2"/>
  <c r="P158" i="2"/>
  <c r="BI155" i="2"/>
  <c r="BH155" i="2"/>
  <c r="BG155" i="2"/>
  <c r="BE155" i="2"/>
  <c r="T155" i="2"/>
  <c r="R155" i="2"/>
  <c r="P155" i="2"/>
  <c r="BI151" i="2"/>
  <c r="BH151" i="2"/>
  <c r="BG151" i="2"/>
  <c r="BE151" i="2"/>
  <c r="T151" i="2"/>
  <c r="R151" i="2"/>
  <c r="P151" i="2"/>
  <c r="BI148" i="2"/>
  <c r="BH148" i="2"/>
  <c r="BG148" i="2"/>
  <c r="BE148" i="2"/>
  <c r="T148" i="2"/>
  <c r="R148" i="2"/>
  <c r="P148" i="2"/>
  <c r="BI145" i="2"/>
  <c r="BH145" i="2"/>
  <c r="BG145" i="2"/>
  <c r="BE145" i="2"/>
  <c r="T145" i="2"/>
  <c r="R145" i="2"/>
  <c r="P145" i="2"/>
  <c r="BI142" i="2"/>
  <c r="BH142" i="2"/>
  <c r="BG142" i="2"/>
  <c r="BE142" i="2"/>
  <c r="T142" i="2"/>
  <c r="R142" i="2"/>
  <c r="P142" i="2"/>
  <c r="BI139" i="2"/>
  <c r="BH139" i="2"/>
  <c r="BG139" i="2"/>
  <c r="BE139" i="2"/>
  <c r="T139" i="2"/>
  <c r="R139" i="2"/>
  <c r="P139" i="2"/>
  <c r="BI136" i="2"/>
  <c r="BH136" i="2"/>
  <c r="BG136" i="2"/>
  <c r="BE136" i="2"/>
  <c r="T136" i="2"/>
  <c r="R136" i="2"/>
  <c r="P136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29" i="2"/>
  <c r="BH129" i="2"/>
  <c r="BG129" i="2"/>
  <c r="BE129" i="2"/>
  <c r="T129" i="2"/>
  <c r="R129" i="2"/>
  <c r="P129" i="2"/>
  <c r="BI126" i="2"/>
  <c r="BH126" i="2"/>
  <c r="BG126" i="2"/>
  <c r="BE126" i="2"/>
  <c r="T126" i="2"/>
  <c r="R126" i="2"/>
  <c r="P126" i="2"/>
  <c r="J120" i="2"/>
  <c r="F119" i="2"/>
  <c r="F117" i="2"/>
  <c r="E115" i="2"/>
  <c r="J90" i="2"/>
  <c r="F89" i="2"/>
  <c r="F87" i="2"/>
  <c r="E85" i="2"/>
  <c r="J19" i="2"/>
  <c r="E19" i="2"/>
  <c r="J89" i="2"/>
  <c r="J18" i="2"/>
  <c r="J16" i="2"/>
  <c r="E16" i="2"/>
  <c r="F90" i="2"/>
  <c r="J15" i="2"/>
  <c r="J10" i="2"/>
  <c r="J87" i="2" s="1"/>
  <c r="L90" i="1"/>
  <c r="AM90" i="1"/>
  <c r="AM89" i="1"/>
  <c r="L89" i="1"/>
  <c r="AM87" i="1"/>
  <c r="L87" i="1"/>
  <c r="L85" i="1"/>
  <c r="L84" i="1"/>
  <c r="J262" i="2"/>
  <c r="BK260" i="2"/>
  <c r="J247" i="2"/>
  <c r="J227" i="2"/>
  <c r="BK191" i="2"/>
  <c r="J165" i="2"/>
  <c r="J142" i="2"/>
  <c r="BK272" i="2"/>
  <c r="BK241" i="2"/>
  <c r="BK229" i="2"/>
  <c r="BK200" i="2"/>
  <c r="BK178" i="2"/>
  <c r="BK155" i="2"/>
  <c r="BK139" i="2"/>
  <c r="AS94" i="1"/>
  <c r="BK259" i="2"/>
  <c r="J257" i="2"/>
  <c r="BK254" i="2"/>
  <c r="BK247" i="2"/>
  <c r="J243" i="2"/>
  <c r="J240" i="2"/>
  <c r="J228" i="2"/>
  <c r="BK224" i="2"/>
  <c r="J211" i="2"/>
  <c r="J202" i="2"/>
  <c r="BK195" i="2"/>
  <c r="J175" i="2"/>
  <c r="BK162" i="2"/>
  <c r="J148" i="2"/>
  <c r="BK129" i="2"/>
  <c r="BK288" i="2"/>
  <c r="BK281" i="2"/>
  <c r="J229" i="2"/>
  <c r="BK217" i="2"/>
  <c r="J205" i="2"/>
  <c r="BK199" i="2"/>
  <c r="J181" i="2"/>
  <c r="J168" i="2"/>
  <c r="J151" i="2"/>
  <c r="BK132" i="2"/>
  <c r="BK290" i="2"/>
  <c r="J285" i="2"/>
  <c r="BK133" i="2"/>
  <c r="BK277" i="2"/>
  <c r="BK136" i="2"/>
  <c r="J277" i="2"/>
  <c r="BK267" i="2"/>
  <c r="J261" i="2"/>
  <c r="J241" i="2"/>
  <c r="J217" i="2"/>
  <c r="J178" i="2"/>
  <c r="J132" i="2"/>
  <c r="BK257" i="2"/>
  <c r="BK237" i="2"/>
  <c r="BK205" i="2"/>
  <c r="J191" i="2"/>
  <c r="BK175" i="2"/>
  <c r="BK148" i="2"/>
  <c r="J126" i="2"/>
  <c r="J31" i="2"/>
  <c r="J281" i="2"/>
  <c r="J259" i="2"/>
  <c r="J238" i="2"/>
  <c r="J220" i="2"/>
  <c r="BK158" i="2"/>
  <c r="J129" i="2"/>
  <c r="J272" i="2"/>
  <c r="BK240" i="2"/>
  <c r="J214" i="2"/>
  <c r="J199" i="2"/>
  <c r="BK184" i="2"/>
  <c r="BK165" i="2"/>
  <c r="J136" i="2"/>
  <c r="J291" i="2"/>
  <c r="J258" i="2"/>
  <c r="BK251" i="2"/>
  <c r="BK246" i="2"/>
  <c r="BK242" i="2"/>
  <c r="BK232" i="2"/>
  <c r="BK227" i="2"/>
  <c r="BK220" i="2"/>
  <c r="J208" i="2"/>
  <c r="J200" i="2"/>
  <c r="BK188" i="2"/>
  <c r="J172" i="2"/>
  <c r="J162" i="2"/>
  <c r="J139" i="2"/>
  <c r="BK291" i="2"/>
  <c r="BK285" i="2"/>
  <c r="BK262" i="2"/>
  <c r="J254" i="2"/>
  <c r="BK236" i="2"/>
  <c r="BK214" i="2"/>
  <c r="J155" i="2"/>
  <c r="J290" i="2"/>
  <c r="J242" i="2"/>
  <c r="J236" i="2"/>
  <c r="BK211" i="2"/>
  <c r="BK187" i="2"/>
  <c r="BK168" i="2"/>
  <c r="J145" i="2"/>
  <c r="F35" i="2"/>
  <c r="BK261" i="2"/>
  <c r="BK258" i="2"/>
  <c r="J237" i="2"/>
  <c r="J224" i="2"/>
  <c r="J184" i="2"/>
  <c r="BK151" i="2"/>
  <c r="J288" i="2"/>
  <c r="J246" i="2"/>
  <c r="BK238" i="2"/>
  <c r="BK202" i="2"/>
  <c r="J188" i="2"/>
  <c r="BK172" i="2"/>
  <c r="BK142" i="2"/>
  <c r="F34" i="2"/>
  <c r="J267" i="2"/>
  <c r="J260" i="2"/>
  <c r="J251" i="2"/>
  <c r="BK228" i="2"/>
  <c r="J187" i="2"/>
  <c r="BK145" i="2"/>
  <c r="BK126" i="2"/>
  <c r="BK243" i="2"/>
  <c r="J232" i="2"/>
  <c r="BK208" i="2"/>
  <c r="J195" i="2"/>
  <c r="BK181" i="2"/>
  <c r="J158" i="2"/>
  <c r="J133" i="2"/>
  <c r="F31" i="2"/>
  <c r="BK198" i="2" l="1"/>
  <c r="J198" i="2"/>
  <c r="J98" i="2" s="1"/>
  <c r="R201" i="2"/>
  <c r="R235" i="2"/>
  <c r="T201" i="2"/>
  <c r="T235" i="2"/>
  <c r="P125" i="2"/>
  <c r="P124" i="2" s="1"/>
  <c r="P123" i="2" s="1"/>
  <c r="AU95" i="1" s="1"/>
  <c r="AU94" i="1" s="1"/>
  <c r="T198" i="2"/>
  <c r="R239" i="2"/>
  <c r="R125" i="2"/>
  <c r="R124" i="2" s="1"/>
  <c r="R123" i="2" s="1"/>
  <c r="R198" i="2"/>
  <c r="T239" i="2"/>
  <c r="BK289" i="2"/>
  <c r="J289" i="2"/>
  <c r="J105" i="2"/>
  <c r="T125" i="2"/>
  <c r="T124" i="2" s="1"/>
  <c r="T123" i="2" s="1"/>
  <c r="P198" i="2"/>
  <c r="BK239" i="2"/>
  <c r="J239" i="2" s="1"/>
  <c r="J101" i="2" s="1"/>
  <c r="P289" i="2"/>
  <c r="BK125" i="2"/>
  <c r="BK124" i="2" s="1"/>
  <c r="J124" i="2" s="1"/>
  <c r="J95" i="2" s="1"/>
  <c r="BK201" i="2"/>
  <c r="J201" i="2" s="1"/>
  <c r="J99" i="2" s="1"/>
  <c r="P239" i="2"/>
  <c r="R289" i="2"/>
  <c r="P201" i="2"/>
  <c r="BK235" i="2"/>
  <c r="J235" i="2"/>
  <c r="J100" i="2"/>
  <c r="P235" i="2"/>
  <c r="T289" i="2"/>
  <c r="BK194" i="2"/>
  <c r="J194" i="2"/>
  <c r="J97" i="2" s="1"/>
  <c r="BK284" i="2"/>
  <c r="J284" i="2" s="1"/>
  <c r="J102" i="2" s="1"/>
  <c r="BK287" i="2"/>
  <c r="J287" i="2"/>
  <c r="J104" i="2"/>
  <c r="BF281" i="2"/>
  <c r="BF288" i="2"/>
  <c r="J117" i="2"/>
  <c r="F120" i="2"/>
  <c r="BF139" i="2"/>
  <c r="BF142" i="2"/>
  <c r="BF148" i="2"/>
  <c r="BF151" i="2"/>
  <c r="BF155" i="2"/>
  <c r="BF162" i="2"/>
  <c r="BF175" i="2"/>
  <c r="BF178" i="2"/>
  <c r="BF181" i="2"/>
  <c r="BF184" i="2"/>
  <c r="BF188" i="2"/>
  <c r="BF195" i="2"/>
  <c r="BF205" i="2"/>
  <c r="BF211" i="2"/>
  <c r="BF237" i="2"/>
  <c r="BF240" i="2"/>
  <c r="BF254" i="2"/>
  <c r="BF257" i="2"/>
  <c r="AZ95" i="1"/>
  <c r="BC95" i="1"/>
  <c r="BF277" i="2"/>
  <c r="J119" i="2"/>
  <c r="BF126" i="2"/>
  <c r="BF129" i="2"/>
  <c r="BF200" i="2"/>
  <c r="BF214" i="2"/>
  <c r="BF217" i="2"/>
  <c r="BF224" i="2"/>
  <c r="BF227" i="2"/>
  <c r="BF238" i="2"/>
  <c r="BF246" i="2"/>
  <c r="BF247" i="2"/>
  <c r="BF251" i="2"/>
  <c r="BF272" i="2"/>
  <c r="BF285" i="2"/>
  <c r="BF290" i="2"/>
  <c r="AV95" i="1"/>
  <c r="BF132" i="2"/>
  <c r="BF133" i="2"/>
  <c r="BF136" i="2"/>
  <c r="BF145" i="2"/>
  <c r="BF158" i="2"/>
  <c r="BF165" i="2"/>
  <c r="BF168" i="2"/>
  <c r="BF172" i="2"/>
  <c r="BF187" i="2"/>
  <c r="BF191" i="2"/>
  <c r="BF199" i="2"/>
  <c r="BF202" i="2"/>
  <c r="BF208" i="2"/>
  <c r="BF220" i="2"/>
  <c r="BF228" i="2"/>
  <c r="BF229" i="2"/>
  <c r="BF232" i="2"/>
  <c r="BF236" i="2"/>
  <c r="BF241" i="2"/>
  <c r="BF242" i="2"/>
  <c r="BF243" i="2"/>
  <c r="BF258" i="2"/>
  <c r="BF259" i="2"/>
  <c r="BF260" i="2"/>
  <c r="BF261" i="2"/>
  <c r="BF262" i="2"/>
  <c r="BF267" i="2"/>
  <c r="BF291" i="2"/>
  <c r="BD95" i="1"/>
  <c r="AZ94" i="1"/>
  <c r="W29" i="1"/>
  <c r="F33" i="2"/>
  <c r="BC94" i="1"/>
  <c r="W32" i="1" s="1"/>
  <c r="BD94" i="1"/>
  <c r="W33" i="1" s="1"/>
  <c r="BB95" i="1" l="1"/>
  <c r="J125" i="2"/>
  <c r="J96" i="2"/>
  <c r="BK286" i="2"/>
  <c r="J286" i="2" s="1"/>
  <c r="J103" i="2" s="1"/>
  <c r="BB94" i="1"/>
  <c r="AX94" i="1"/>
  <c r="AY94" i="1"/>
  <c r="J32" i="2"/>
  <c r="AW95" i="1" s="1"/>
  <c r="AT95" i="1" s="1"/>
  <c r="AV94" i="1"/>
  <c r="AK29" i="1" s="1"/>
  <c r="F32" i="2"/>
  <c r="BA95" i="1" s="1"/>
  <c r="BA94" i="1" s="1"/>
  <c r="AW94" i="1" s="1"/>
  <c r="AK30" i="1" s="1"/>
  <c r="BK123" i="2" l="1"/>
  <c r="J123" i="2"/>
  <c r="J94" i="2"/>
  <c r="W31" i="1"/>
  <c r="AT94" i="1"/>
  <c r="W30" i="1"/>
  <c r="J28" i="2" l="1"/>
  <c r="AG95" i="1"/>
  <c r="AG94" i="1" s="1"/>
  <c r="AK26" i="1" s="1"/>
  <c r="AK35" i="1" s="1"/>
  <c r="AN94" i="1" l="1"/>
  <c r="J37" i="2"/>
  <c r="AN95" i="1"/>
</calcChain>
</file>

<file path=xl/sharedStrings.xml><?xml version="1.0" encoding="utf-8"?>
<sst xmlns="http://schemas.openxmlformats.org/spreadsheetml/2006/main" count="2056" uniqueCount="427">
  <si>
    <t>Export Komplet</t>
  </si>
  <si>
    <t/>
  </si>
  <si>
    <t>2.0</t>
  </si>
  <si>
    <t>False</t>
  </si>
  <si>
    <t>{a50e66a7-30d5-4e29-9ddd-dff5e49eb3b7}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</si>
  <si>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</si>
  <si>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</si>
  <si>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</si>
  <si>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</si>
  <si>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</si>
  <si>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</si>
  <si>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</si>
  <si>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</si>
  <si>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K74_2024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</si>
  <si>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</si>
  <si>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</si>
  <si>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Ul. Kittenbergera a ul. Sv. Michala, Levice - chodníky_CU-2024</t>
  </si>
  <si>
    <t>JKSO:</t>
  </si>
  <si>
    <t>KS:</t>
  </si>
  <si>
    <t>Miesto:</t>
  </si>
  <si>
    <t>Levice</t>
  </si>
  <si>
    <t>Dátum:</t>
  </si>
  <si>
    <t>Objednávateľ:</t>
  </si>
  <si>
    <t>IČO:</t>
  </si>
  <si>
    <t>Mesto Levice</t>
  </si>
  <si>
    <t>IČ DPH:</t>
  </si>
  <si>
    <t>Zhotoviteľ:</t>
  </si>
  <si>
    <t>Vyplň údaj</t>
  </si>
  <si>
    <t>Projektant:</t>
  </si>
  <si>
    <t xml:space="preserve"> </t>
  </si>
  <si>
    <t>True</t>
  </si>
  <si>
    <t>Spracovateľ:</t>
  </si>
  <si>
    <t>DAQE Slovakia s.r.o.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</si>
  <si>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</si>
  <si>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</si>
  <si>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</si>
  <si>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</si>
  <si>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</si>
  <si>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</si>
  <si>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</si>
  <si>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</si>
  <si>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</si>
  <si>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</si>
  <si>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</si>
  <si>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</si>
  <si>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</si>
  <si>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</si>
  <si>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</si>
  <si>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</si>
  <si>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</si>
  <si>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</si>
  <si>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</si>
  <si>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</si>
  <si>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</si>
  <si>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</si>
  <si>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</si>
  <si>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</si>
  <si>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</si>
  <si>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</si>
  <si>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</si>
  <si>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</si>
  <si>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</si>
  <si>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</si>
  <si>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</si>
  <si>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</si>
  <si>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</si>
  <si>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</si>
  <si>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</si>
  <si>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</si>
  <si>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</si>
  <si>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</si>
  <si>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</si>
  <si>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</si>
  <si>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</si>
  <si>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</si>
  <si>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</si>
  <si>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</si>
  <si>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</si>
  <si>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</si>
  <si>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</si>
  <si>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</si>
  <si>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</si>
  <si>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</si>
  <si>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</si>
  <si>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</si>
  <si>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</si>
  <si>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</si>
  <si>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</si>
  <si>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</si>
  <si>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</si>
  <si>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</si>
  <si>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5 - Komunikácie</t>
  </si>
  <si>
    <t xml:space="preserve">    8 - Rúrové vedenie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</si>
  <si>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</si>
  <si>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</si>
  <si>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</si>
  <si>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783 - Nátery</t>
  </si>
  <si>
    <t>VRN - Vedľajšie rozpočtové náklady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</si>
  <si>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</si>
  <si>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</si>
  <si>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</si>
  <si>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</si>
  <si>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</si>
  <si>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</si>
  <si>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</si>
  <si>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</si>
  <si>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</si>
  <si>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</si>
  <si>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</si>
  <si>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</si>
  <si>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</si>
  <si>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</si>
  <si>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</si>
  <si>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</si>
  <si>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</si>
  <si>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113107142.S</t>
  </si>
  <si>
    <t>Odstránenie krytu asfaltového v ploche do 200 m2, hr. nad 50 do 100 mm,  -0,18100t</t>
  </si>
  <si>
    <t>m2</t>
  </si>
  <si>
    <t>4</t>
  </si>
  <si>
    <t>2</t>
  </si>
  <si>
    <t>-828619839</t>
  </si>
  <si>
    <t>VV</t>
  </si>
  <si>
    <t>"vybúranie asfaltového krytu hr. 100 mm - vozovka"28</t>
  </si>
  <si>
    <t>Súčet</t>
  </si>
  <si>
    <t>113107241.S</t>
  </si>
  <si>
    <t>Odstránenie krytu v ploche nad 200 m2 asfaltového, hr. vrstvy do 50 mm,  -0,09800t</t>
  </si>
  <si>
    <t>1847683849</t>
  </si>
  <si>
    <t>"odstránenie krytu z liateho asfaltu hr. 30 mm - chodník"1012</t>
  </si>
  <si>
    <t>3</t>
  </si>
  <si>
    <t>113206111.S</t>
  </si>
  <si>
    <t>Vytrhanie obrúb betónových, s vybúraním lôžka, z krajníkov alebo obrubníkov stojatých,  -0,14500t</t>
  </si>
  <si>
    <t>m</t>
  </si>
  <si>
    <t>-789587559</t>
  </si>
  <si>
    <t>113208111.S</t>
  </si>
  <si>
    <t>Vytrhanie obrúb betonových, s vybúraním lôžka, záhonových,  -0,04000t</t>
  </si>
  <si>
    <t>-2053335078</t>
  </si>
  <si>
    <t>"vybúranie všetkých obrubníkov t.j. 367 m, z uvedenj dĺžky sa v nutnom rozsahu vybúrajú poškodené obrubníky (zistí sa in situ)"367</t>
  </si>
  <si>
    <t>5</t>
  </si>
  <si>
    <t>113307122.S</t>
  </si>
  <si>
    <t>Odstránenie podkladu v ploche do 200 m2 z kameniva hrubého drveného, hr.100 do 200 mm,  -0,23500t</t>
  </si>
  <si>
    <t>73573796</t>
  </si>
  <si>
    <t>"odstránenie nestmelenej podkladovej vrstvy hr. 150 mm - vozovka"28</t>
  </si>
  <si>
    <t>6</t>
  </si>
  <si>
    <t>113307231.S</t>
  </si>
  <si>
    <t>Odstránenie podkladu v ploche nad 200 m2 z betónu prostého, hr. vrstvy do 150 mm,  -0,22500t</t>
  </si>
  <si>
    <t>-1628037275</t>
  </si>
  <si>
    <t>"odstránenie stmelenej podkladovej vrstvy hr. 150 mm - chodník"1012</t>
  </si>
  <si>
    <t>7</t>
  </si>
  <si>
    <t>121101111.S</t>
  </si>
  <si>
    <t>Odstránenie ornice s vodor. premiestn. na hromady, so zložením na vzdialenosť do 100 m a do 100m3</t>
  </si>
  <si>
    <t>m3</t>
  </si>
  <si>
    <t>1595832739</t>
  </si>
  <si>
    <t xml:space="preserve">"oddrnenie hr. 150 mm"12,8 </t>
  </si>
  <si>
    <t>8</t>
  </si>
  <si>
    <t>122201101.S</t>
  </si>
  <si>
    <t>Odkopávka a prekopávka nezapažená v hornine 3, do 100 m3</t>
  </si>
  <si>
    <t>-1018268718</t>
  </si>
  <si>
    <t>"výkopy"8,5</t>
  </si>
  <si>
    <t>9</t>
  </si>
  <si>
    <t>122201109.S</t>
  </si>
  <si>
    <t>Odkopávky a prekopávky nezapažené. Príplatok k cenám za lepivosť horniny 3</t>
  </si>
  <si>
    <t>-1380718430</t>
  </si>
  <si>
    <t>8,5/3</t>
  </si>
  <si>
    <t>10</t>
  </si>
  <si>
    <t>131201101.S</t>
  </si>
  <si>
    <t>Výkop nezapaženej jamy v hornine 3, do 100 m3</t>
  </si>
  <si>
    <t>-1624111026</t>
  </si>
  <si>
    <t>"výkop vsakovacej šachty"1,57</t>
  </si>
  <si>
    <t>"výkop pre pätky - zábradlie"4,5</t>
  </si>
  <si>
    <t>11</t>
  </si>
  <si>
    <t>131201109.S</t>
  </si>
  <si>
    <t>Hĺbenie nezapažených jám a zárezov. Príplatok za lepivosť horniny 3</t>
  </si>
  <si>
    <t>332186584</t>
  </si>
  <si>
    <t>6,07/3</t>
  </si>
  <si>
    <t>12</t>
  </si>
  <si>
    <t>167101101.S</t>
  </si>
  <si>
    <t>Nakladanie neuľahnutého výkopku z hornín tr.1-4 do 100 m3</t>
  </si>
  <si>
    <t>91035747</t>
  </si>
  <si>
    <t>"materiál pre opätovné použitie"3,08</t>
  </si>
  <si>
    <t>"prebytočný materiál"(12,8+8,5+6,07)-3,08</t>
  </si>
  <si>
    <t>13</t>
  </si>
  <si>
    <t>162301101</t>
  </si>
  <si>
    <t>Vodorovné premiestnenie výkopku po spevnenej ceste z horniny tr.1-4, do 100 m3 na vzdialenosť do 500 m</t>
  </si>
  <si>
    <t>896945029</t>
  </si>
  <si>
    <t>14</t>
  </si>
  <si>
    <t>162501102.S</t>
  </si>
  <si>
    <t>Vodorovné premiestnenie výkopku po spevnenej ceste z horniny tr.1-4, do 100 m3 na vzdialenosť do 3000 m</t>
  </si>
  <si>
    <t>1232222755</t>
  </si>
  <si>
    <t>15</t>
  </si>
  <si>
    <t>162501105.S</t>
  </si>
  <si>
    <t>Vodorovné premiestnenie výkopku po spevnenej ceste z horniny tr.1-4, do 100 m3, príplatok k cene za každých ďalšich a začatých 12 km</t>
  </si>
  <si>
    <t>1881169272</t>
  </si>
  <si>
    <t>24,29*12 'Prepočítané koeficientom množstva</t>
  </si>
  <si>
    <t>16</t>
  </si>
  <si>
    <t>171201201.S</t>
  </si>
  <si>
    <t>Uloženie sypaniny na skládky do 100 m3</t>
  </si>
  <si>
    <t>-402676213</t>
  </si>
  <si>
    <t>17</t>
  </si>
  <si>
    <t>171209002</t>
  </si>
  <si>
    <t>Poplatok za skladovanie - zemina a kamenivo</t>
  </si>
  <si>
    <t>t</t>
  </si>
  <si>
    <t>997557202</t>
  </si>
  <si>
    <t>24,29*1,7</t>
  </si>
  <si>
    <t>18</t>
  </si>
  <si>
    <t>174101001</t>
  </si>
  <si>
    <t>Zásyp sypaninou so zhutnením jám, šachiet, rýh, zárezov alebo okolo objektov do 100 m3</t>
  </si>
  <si>
    <t>-451588004</t>
  </si>
  <si>
    <t>"zásyp vsakovacej šachty"1,57</t>
  </si>
  <si>
    <t>19</t>
  </si>
  <si>
    <t>M</t>
  </si>
  <si>
    <t>583410004400</t>
  </si>
  <si>
    <t>Štrkodrva frakcia 0-63 mm, STN EN 13242 + A1</t>
  </si>
  <si>
    <t>-2065063908</t>
  </si>
  <si>
    <t>"zásyp vsakovacej šachty"1,57*1,7</t>
  </si>
  <si>
    <t>181301302</t>
  </si>
  <si>
    <t>Rozprestretie ornice na svahu do sklonu 1:5, plocha do 500 m2, hr. do 150 mm</t>
  </si>
  <si>
    <t>-567484433</t>
  </si>
  <si>
    <t>"zahumusovanie hr. 150 mm"20,5</t>
  </si>
  <si>
    <t>21</t>
  </si>
  <si>
    <t>183405211</t>
  </si>
  <si>
    <t>Výsev trávniku hydroosevom na ornicu</t>
  </si>
  <si>
    <t>1740191487</t>
  </si>
  <si>
    <t>22</t>
  </si>
  <si>
    <t>005720001400</t>
  </si>
  <si>
    <t>Osivá tráv - semená parkovej zmesi</t>
  </si>
  <si>
    <t>kg</t>
  </si>
  <si>
    <t>-1324283987</t>
  </si>
  <si>
    <t>20,5/20</t>
  </si>
  <si>
    <t>23</t>
  </si>
  <si>
    <t>181201102</t>
  </si>
  <si>
    <t>Úprava pláne v násypoch v hornine 1-4 so zhutnením</t>
  </si>
  <si>
    <t>-1486601760</t>
  </si>
  <si>
    <t>"Úprava a zhutnenie zemnej pláne - chodník"1137,9</t>
  </si>
  <si>
    <t>Zakladanie</t>
  </si>
  <si>
    <t>24</t>
  </si>
  <si>
    <t>275313612</t>
  </si>
  <si>
    <t>Betón základových pätiek, prostý tr. C 20/25</t>
  </si>
  <si>
    <t>-1298511512</t>
  </si>
  <si>
    <t>"pätky oceľového zábradlia"4,5</t>
  </si>
  <si>
    <t>Zvislé a kompletné konštrukcie</t>
  </si>
  <si>
    <t>25</t>
  </si>
  <si>
    <t>348171122</t>
  </si>
  <si>
    <t>Osadenie oceľového zábradlia trvalého</t>
  </si>
  <si>
    <t>-1639995182</t>
  </si>
  <si>
    <t>26</t>
  </si>
  <si>
    <t>553560007000R</t>
  </si>
  <si>
    <t>Oceľové zábradlie trojmadlové, výška 1100 mm</t>
  </si>
  <si>
    <t>-167684907</t>
  </si>
  <si>
    <t>Komunikácie</t>
  </si>
  <si>
    <t>27</t>
  </si>
  <si>
    <t>564851111</t>
  </si>
  <si>
    <t>Podklad zo štrkodrviny s rozprestretím a zhutnením, po zhutnení hr. 150 mm</t>
  </si>
  <si>
    <t>-2069109025</t>
  </si>
  <si>
    <t>"chodník"1128</t>
  </si>
  <si>
    <t>28</t>
  </si>
  <si>
    <t>564851114.S</t>
  </si>
  <si>
    <t>Podklad zo štrkodrviny s rozprestretím a zhutnením, po zhutnení hr. 180 mm</t>
  </si>
  <si>
    <t>-125356009</t>
  </si>
  <si>
    <t>"vjazd"9,9</t>
  </si>
  <si>
    <t>29</t>
  </si>
  <si>
    <t>567114211.S</t>
  </si>
  <si>
    <t>Podklad z podkladového betónu PB II tr. C 16/20 hr. 100 mm</t>
  </si>
  <si>
    <t>256024996</t>
  </si>
  <si>
    <t>"vozovka pozdĺž obrubníkov"34</t>
  </si>
  <si>
    <t>30</t>
  </si>
  <si>
    <t>567123114.S</t>
  </si>
  <si>
    <t>Podklad z kameniva stmeleného cementom, s rozprestrenm a zhutnením CBGM C 5/6, po zhutnení hr. 150 mm</t>
  </si>
  <si>
    <t>1929843573</t>
  </si>
  <si>
    <t>31</t>
  </si>
  <si>
    <t>573131103</t>
  </si>
  <si>
    <t>Postrek asfaltový infiltračný s posypom kamenivom z cestnej emulzie v množstve 1,00 kg/m2</t>
  </si>
  <si>
    <t>-1391641950</t>
  </si>
  <si>
    <t>"vozovka pozdĺž obrubníkov"34,2</t>
  </si>
  <si>
    <t>32</t>
  </si>
  <si>
    <t>577134231.S</t>
  </si>
  <si>
    <t>Asfaltový betón vrstva obrusná AC 11 O v pruhu š. do 3 m z nemodifik. asfaltu tr. II, po zhutnení hr. 40 mm</t>
  </si>
  <si>
    <t>801250849</t>
  </si>
  <si>
    <t>33</t>
  </si>
  <si>
    <t>596911144.S</t>
  </si>
  <si>
    <t>Kladenie betónovej zámkovej dlažby komunikácií pre peších hr. 60 mm pre peších nad 300 m2 so zriadením lôžka z kameniva hr. 40 mm</t>
  </si>
  <si>
    <t>276511220</t>
  </si>
  <si>
    <t>"chodník"1099,4</t>
  </si>
  <si>
    <t>"reliéfna dlažba"28,6</t>
  </si>
  <si>
    <t>34</t>
  </si>
  <si>
    <t>592460007500</t>
  </si>
  <si>
    <t>Dlažba betónová normál bezškárová hr. 60 mm, sivá</t>
  </si>
  <si>
    <t>-933312951</t>
  </si>
  <si>
    <t>35</t>
  </si>
  <si>
    <t>592460006800</t>
  </si>
  <si>
    <t>Dlažba betónová pre nevidiacich, rozmer 200x200x60 mm, červená</t>
  </si>
  <si>
    <t>162542560</t>
  </si>
  <si>
    <t>36</t>
  </si>
  <si>
    <t>592460006900</t>
  </si>
  <si>
    <t>Dlažba betónová pre nevidiacich drážková, rozmer 200x200x60 mm, červená</t>
  </si>
  <si>
    <t>-2015914889</t>
  </si>
  <si>
    <t>37</t>
  </si>
  <si>
    <t>596911161.S</t>
  </si>
  <si>
    <t>Kladenie betónovej zámkovej dlažby komunikácií pre peších hr. 80 mm pre peších do 50 m2 so zriadením lôžka z kameniva hr. 40 mm</t>
  </si>
  <si>
    <t>-1976770907</t>
  </si>
  <si>
    <t>38</t>
  </si>
  <si>
    <t>592460008300</t>
  </si>
  <si>
    <t>Dlažba betónová normál bezškárová, rozmer 200x165x80 mm, sivá</t>
  </si>
  <si>
    <t>-910633674</t>
  </si>
  <si>
    <t>Rúrové vedenie</t>
  </si>
  <si>
    <t>39</t>
  </si>
  <si>
    <t>242111123</t>
  </si>
  <si>
    <t>Osadenie plášťa vsakovacej šachty z betónových prefabrikátov DN 1000</t>
  </si>
  <si>
    <t>-370680975</t>
  </si>
  <si>
    <t>40</t>
  </si>
  <si>
    <t>592240009900</t>
  </si>
  <si>
    <t>Betónová šachtová skruž, DN 1000, dĺžka 1000 mm, hr. steny 90 mm</t>
  </si>
  <si>
    <t>ks</t>
  </si>
  <si>
    <t>-1746266992</t>
  </si>
  <si>
    <t>41</t>
  </si>
  <si>
    <t>592240012900</t>
  </si>
  <si>
    <t>Betónový kónus, DN 1000, výška 1000 mm, hr. steny 90 mm</t>
  </si>
  <si>
    <t>40536333</t>
  </si>
  <si>
    <t>Ostatné konštrukcie a práce-búranie</t>
  </si>
  <si>
    <t>42</t>
  </si>
  <si>
    <t>914001112R</t>
  </si>
  <si>
    <t>Náklady na dočasné dopravné značenie počas realizácie stavby (zapožičanie značenia vrátane manipulačných prác)</t>
  </si>
  <si>
    <t>kpl</t>
  </si>
  <si>
    <t>-430010739</t>
  </si>
  <si>
    <t>43</t>
  </si>
  <si>
    <t>916561111</t>
  </si>
  <si>
    <t xml:space="preserve">Osadenie park. obrubníka betón., do lôžka z bet. pros. tr. C 12/15 s bočnou oporou </t>
  </si>
  <si>
    <t>-401540005</t>
  </si>
  <si>
    <t>44</t>
  </si>
  <si>
    <t>5921954620</t>
  </si>
  <si>
    <t xml:space="preserve">Obrubník betónový parkový 50x200x1000 mm </t>
  </si>
  <si>
    <t>-1141347011</t>
  </si>
  <si>
    <t>45</t>
  </si>
  <si>
    <t>917762111</t>
  </si>
  <si>
    <t>Osadenie cest. obrubníka betónového s oporou z betónu prostého tr. C 12/15 do lôžka z betónu hr. 100 mm</t>
  </si>
  <si>
    <t>-531582126</t>
  </si>
  <si>
    <t>"so skosením"89</t>
  </si>
  <si>
    <t>46</t>
  </si>
  <si>
    <t>5921745000</t>
  </si>
  <si>
    <t>Obrubník betónový cestný so skosením 150x250x1000 mm</t>
  </si>
  <si>
    <t>591064556</t>
  </si>
  <si>
    <t>47</t>
  </si>
  <si>
    <t>918101111</t>
  </si>
  <si>
    <t>Lôžko pod obrub., krajníky alebo obruby z dlažob. kociek z betónu prostého tr. C 12/15</t>
  </si>
  <si>
    <t>-1772012215</t>
  </si>
  <si>
    <t>"lôžko pod cestné obrubníky"0,06*89</t>
  </si>
  <si>
    <t>"lôžko pod parkové obrubníky"0,04*420</t>
  </si>
  <si>
    <t>48</t>
  </si>
  <si>
    <t>919735111</t>
  </si>
  <si>
    <t>Rezanie existujúceho asfaltového krytu alebo podkladu hĺbky do 50 mm</t>
  </si>
  <si>
    <t>1088965132</t>
  </si>
  <si>
    <t>"rezanie asfaltu hr. 50 mm"63,3</t>
  </si>
  <si>
    <t>49</t>
  </si>
  <si>
    <t>1116171000</t>
  </si>
  <si>
    <t>Asfaltová zálievka z cestného asfaltu (alt. Bitumax 10, Biguma TL 82 a pod.) vrátane náteru adhéznou hmotou a použitie asf. pásky Dunaflex</t>
  </si>
  <si>
    <t>912579096</t>
  </si>
  <si>
    <t>"po rezaní asfaltu"63,3</t>
  </si>
  <si>
    <t>50</t>
  </si>
  <si>
    <t>935114433.S</t>
  </si>
  <si>
    <t>Osadenie odvodňovacieho betónového žľabu univerzálneho s ochrannou hranou svetlej šírky 200 mm a s roštom triedy C 250, vrátane zriadenia bet. lôžka a obetónovania žľabu</t>
  </si>
  <si>
    <t>381486484</t>
  </si>
  <si>
    <t>51</t>
  </si>
  <si>
    <t>592270008100.S</t>
  </si>
  <si>
    <t>Čelná koncová stena, pre žľaby betónové s ochrannou hranou svetlej šírky 200 mm</t>
  </si>
  <si>
    <t>-27857799</t>
  </si>
  <si>
    <t>52</t>
  </si>
  <si>
    <t>592270017000.S</t>
  </si>
  <si>
    <t>Mriežkový rošt nerez, štrbiny 30x10 mm, dĺ. 1 m, C 250, s rýchlouzáverom, pre žľaby betónové s ochrannou hranou svetlej šírky 200 mm</t>
  </si>
  <si>
    <t>-1461248903</t>
  </si>
  <si>
    <t>53</t>
  </si>
  <si>
    <t>592270024200.S</t>
  </si>
  <si>
    <t>Odvodňovací žľab betónový univerzálny s ochrannou hranou, svetlá šírka 200 mm, dĺžky 1 m, bez spádu</t>
  </si>
  <si>
    <t>114304273</t>
  </si>
  <si>
    <t>54</t>
  </si>
  <si>
    <t>5923001715</t>
  </si>
  <si>
    <t>Príplatok za rezanie žľabu  NW 200</t>
  </si>
  <si>
    <t>-666861338</t>
  </si>
  <si>
    <t>55</t>
  </si>
  <si>
    <t>979087112</t>
  </si>
  <si>
    <t>Nakladanie na dopravný prostriedok pre vodorovnú dopravu sutiny</t>
  </si>
  <si>
    <t>-1598888664</t>
  </si>
  <si>
    <t>"vybúrané asfaltové vrstvy"(30,36+2,8)*2</t>
  </si>
  <si>
    <t>"vybúrané obrubníky, stmelené vrstvy"(151,8+7,6+22,02)*2,2</t>
  </si>
  <si>
    <t>"vybúrané nestmelené vrstvy"(4,2)*1,7</t>
  </si>
  <si>
    <t>56</t>
  </si>
  <si>
    <t>979082113</t>
  </si>
  <si>
    <t>Vodorovná doprava sutiny, so zložením a hrubým urovnaním, na vzdialenosť do 1000 m</t>
  </si>
  <si>
    <t>-736781496</t>
  </si>
  <si>
    <t>57</t>
  </si>
  <si>
    <t>979082119</t>
  </si>
  <si>
    <t>Vodorovná doprava po suchu alebo naloženie. Príplatok k cene za každých ďalších i začatých 14 km</t>
  </si>
  <si>
    <t>1309567436</t>
  </si>
  <si>
    <t>58</t>
  </si>
  <si>
    <t>979089012</t>
  </si>
  <si>
    <t>Poplatok za skladovanie - betón, kamenivo - triedený stavebný odpad</t>
  </si>
  <si>
    <t>-453497118</t>
  </si>
  <si>
    <t>59</t>
  </si>
  <si>
    <t>979089612</t>
  </si>
  <si>
    <t>Poplatok za skladovanie - asfalty kat. číslo odpadu 17 32 02 a netriedený stavebný odpad</t>
  </si>
  <si>
    <t>-605594435</t>
  </si>
  <si>
    <t>99</t>
  </si>
  <si>
    <t>Presun hmôt HSV</t>
  </si>
  <si>
    <t>60</t>
  </si>
  <si>
    <t>998225111.S</t>
  </si>
  <si>
    <t>Presun hmôt pre pozemnú komunikáciu a letisko s krytom asfaltovým akejkoľvek dĺžky objektu</t>
  </si>
  <si>
    <t>773252991</t>
  </si>
  <si>
    <t>PSV</t>
  </si>
  <si>
    <t>Práce a dodávky PSV</t>
  </si>
  <si>
    <t>783</t>
  </si>
  <si>
    <t>Nátery</t>
  </si>
  <si>
    <t>61</t>
  </si>
  <si>
    <t>783125130</t>
  </si>
  <si>
    <t>Nátery oceľ.konštr. syntetické ľahkých C alebo veľmi ľahkých CC dvojnásobné - 70μm</t>
  </si>
  <si>
    <t>-1310631634</t>
  </si>
  <si>
    <t>VRN</t>
  </si>
  <si>
    <t>Vedľajšie rozpočtové náklady</t>
  </si>
  <si>
    <t>62</t>
  </si>
  <si>
    <t>000300013.S</t>
  </si>
  <si>
    <t>Geodetické práce - vykonávané pred výstavbou určenie priebehu nadzemného alebo podzemného existujúceho aj plánovaného vedenia</t>
  </si>
  <si>
    <t>eur</t>
  </si>
  <si>
    <t>1024</t>
  </si>
  <si>
    <t>-369712229</t>
  </si>
  <si>
    <t>63</t>
  </si>
  <si>
    <t>000300031.S</t>
  </si>
  <si>
    <t>Geodetické práce - vykonávané po výstavbe zameranie skutočného vyhotovenia stavby</t>
  </si>
  <si>
    <t>781412307</t>
  </si>
  <si>
    <t>29.11. 2024</t>
  </si>
  <si>
    <t>Ul. Kittenbergera a ul. Sv. Michala, Levice - chodníky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</si>
</sst>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2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64" fontId="17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4" fontId="25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4" fontId="23" fillId="3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center" vertical="center"/>
    </xf>
    <xf numFmtId="166" fontId="24" fillId="0" borderId="0" xfId="0" applyNumberFormat="1" applyFont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4" fontId="35" fillId="3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36" fillId="0" borderId="22" xfId="0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3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Alignment="1">
      <alignment horizontal="center" vertical="center"/>
    </xf>
    <xf numFmtId="0" fontId="24" fillId="3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164" fontId="17" fillId="0" borderId="0" xfId="0" applyNumberFormat="1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5" borderId="6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left"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right" vertical="center"/>
    </xf>
    <xf numFmtId="0" fontId="23" fillId="5" borderId="8" xfId="0" applyFont="1" applyFill="1" applyBorder="1" applyAlignment="1">
      <alignment horizontal="lef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abSelected="1" workbookViewId="0">
      <selection activeCell="AI7" sqref="AI7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4" t="s">
        <v>0</v>
      </c>
      <c r="AZ1" s="14" t="s">
        <v>1</v>
      </c>
      <c r="BA1" s="14" t="s">
        <v>2</v>
      </c>
      <c r="BB1" s="14" t="s">
        <v>1</v>
      </c>
      <c r="BT1" s="14" t="s">
        <v>3</v>
      </c>
      <c r="BU1" s="14" t="s">
        <v>3</v>
      </c>
      <c r="BV1" s="14" t="s">
        <v>4</v>
      </c>
    </row>
    <row r="2" spans="1:74" ht="36.950000000000003" customHeight="1">
      <c r="AR2" s="219" t="s">
        <v>5</v>
      </c>
      <c r="AS2" s="182"/>
      <c r="AT2" s="182"/>
      <c r="AU2" s="182"/>
      <c r="AV2" s="182"/>
      <c r="AW2" s="182"/>
      <c r="AX2" s="182"/>
      <c r="AY2" s="182"/>
      <c r="AZ2" s="182"/>
      <c r="BA2" s="182"/>
      <c r="BB2" s="182"/>
      <c r="BC2" s="182"/>
      <c r="BD2" s="182"/>
      <c r="BE2" s="182"/>
      <c r="BS2" s="15" t="s">
        <v>6</v>
      </c>
      <c r="BT2" s="15" t="s">
        <v>7</v>
      </c>
    </row>
    <row r="3" spans="1:74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7</v>
      </c>
    </row>
    <row r="4" spans="1:74" ht="24.95" customHeight="1">
      <c r="B4" s="18"/>
      <c r="D4" s="19" t="s">
        <v>8</v>
      </c>
      <c r="AR4" s="18"/>
      <c r="AS4" s="20" t="s">
        <v>9</v>
      </c>
      <c r="BE4" s="21" t="s">
        <v>10</v>
      </c>
      <c r="BS4" s="15" t="s">
        <v>11</v>
      </c>
    </row>
    <row r="5" spans="1:74" ht="12" customHeight="1">
      <c r="B5" s="18"/>
      <c r="D5" s="22" t="s">
        <v>12</v>
      </c>
      <c r="K5" s="181" t="s">
        <v>13</v>
      </c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K5" s="182"/>
      <c r="AL5" s="182"/>
      <c r="AM5" s="182"/>
      <c r="AN5" s="182"/>
      <c r="AO5" s="182"/>
      <c r="AR5" s="18"/>
      <c r="BE5" s="178" t="s">
        <v>14</v>
      </c>
      <c r="BS5" s="15" t="s">
        <v>6</v>
      </c>
    </row>
    <row r="6" spans="1:74" ht="36.950000000000003" customHeight="1">
      <c r="B6" s="18"/>
      <c r="D6" s="24" t="s">
        <v>15</v>
      </c>
      <c r="K6" s="183" t="s">
        <v>426</v>
      </c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  <c r="AL6" s="182"/>
      <c r="AM6" s="182"/>
      <c r="AN6" s="182"/>
      <c r="AO6" s="182"/>
      <c r="AR6" s="18"/>
      <c r="BE6" s="179"/>
      <c r="BS6" s="15" t="s">
        <v>6</v>
      </c>
    </row>
    <row r="7" spans="1:74" ht="12" customHeight="1">
      <c r="B7" s="18"/>
      <c r="D7" s="25" t="s">
        <v>17</v>
      </c>
      <c r="K7" s="23" t="s">
        <v>1</v>
      </c>
      <c r="AK7" s="25" t="s">
        <v>18</v>
      </c>
      <c r="AN7" s="23" t="s">
        <v>1</v>
      </c>
      <c r="AR7" s="18"/>
      <c r="BE7" s="179"/>
      <c r="BS7" s="15" t="s">
        <v>6</v>
      </c>
    </row>
    <row r="8" spans="1:74" ht="12" customHeight="1">
      <c r="B8" s="18"/>
      <c r="D8" s="25" t="s">
        <v>19</v>
      </c>
      <c r="K8" s="23" t="s">
        <v>20</v>
      </c>
      <c r="AK8" s="25" t="s">
        <v>21</v>
      </c>
      <c r="AN8" s="26" t="s">
        <v>425</v>
      </c>
      <c r="AR8" s="18"/>
      <c r="BE8" s="179"/>
      <c r="BS8" s="15" t="s">
        <v>6</v>
      </c>
    </row>
    <row r="9" spans="1:74" ht="14.45" customHeight="1">
      <c r="B9" s="18"/>
      <c r="AR9" s="18"/>
      <c r="BE9" s="179"/>
      <c r="BS9" s="15" t="s">
        <v>6</v>
      </c>
    </row>
    <row r="10" spans="1:74" ht="12" customHeight="1">
      <c r="B10" s="18"/>
      <c r="D10" s="25" t="s">
        <v>22</v>
      </c>
      <c r="AK10" s="25" t="s">
        <v>23</v>
      </c>
      <c r="AN10" s="23" t="s">
        <v>1</v>
      </c>
      <c r="AR10" s="18"/>
      <c r="BE10" s="179"/>
      <c r="BS10" s="15" t="s">
        <v>6</v>
      </c>
    </row>
    <row r="11" spans="1:74" ht="18.399999999999999" customHeight="1">
      <c r="B11" s="18"/>
      <c r="E11" s="23" t="s">
        <v>24</v>
      </c>
      <c r="AK11" s="25" t="s">
        <v>25</v>
      </c>
      <c r="AN11" s="23" t="s">
        <v>1</v>
      </c>
      <c r="AR11" s="18"/>
      <c r="BE11" s="179"/>
      <c r="BS11" s="15" t="s">
        <v>6</v>
      </c>
    </row>
    <row r="12" spans="1:74" ht="6.95" customHeight="1">
      <c r="B12" s="18"/>
      <c r="AR12" s="18"/>
      <c r="BE12" s="179"/>
      <c r="BS12" s="15" t="s">
        <v>6</v>
      </c>
    </row>
    <row r="13" spans="1:74" ht="12" customHeight="1">
      <c r="B13" s="18"/>
      <c r="D13" s="25" t="s">
        <v>26</v>
      </c>
      <c r="AK13" s="25" t="s">
        <v>23</v>
      </c>
      <c r="AN13" s="27" t="s">
        <v>27</v>
      </c>
      <c r="AR13" s="18"/>
      <c r="BE13" s="179"/>
      <c r="BS13" s="15" t="s">
        <v>6</v>
      </c>
    </row>
    <row r="14" spans="1:74" ht="12.75">
      <c r="B14" s="18"/>
      <c r="E14" s="184" t="s">
        <v>27</v>
      </c>
      <c r="F14" s="185"/>
      <c r="G14" s="185"/>
      <c r="H14" s="185"/>
      <c r="I14" s="185"/>
      <c r="J14" s="185"/>
      <c r="K14" s="185"/>
      <c r="L14" s="185"/>
      <c r="M14" s="185"/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85"/>
      <c r="Z14" s="185"/>
      <c r="AA14" s="185"/>
      <c r="AB14" s="185"/>
      <c r="AC14" s="185"/>
      <c r="AD14" s="185"/>
      <c r="AE14" s="185"/>
      <c r="AF14" s="185"/>
      <c r="AG14" s="185"/>
      <c r="AH14" s="185"/>
      <c r="AI14" s="185"/>
      <c r="AJ14" s="185"/>
      <c r="AK14" s="25" t="s">
        <v>25</v>
      </c>
      <c r="AN14" s="27" t="s">
        <v>27</v>
      </c>
      <c r="AR14" s="18"/>
      <c r="BE14" s="179"/>
      <c r="BS14" s="15" t="s">
        <v>6</v>
      </c>
    </row>
    <row r="15" spans="1:74" ht="6.95" customHeight="1">
      <c r="B15" s="18"/>
      <c r="AR15" s="18"/>
      <c r="BE15" s="179"/>
      <c r="BS15" s="15" t="s">
        <v>3</v>
      </c>
    </row>
    <row r="16" spans="1:74" ht="12" customHeight="1">
      <c r="B16" s="18"/>
      <c r="D16" s="25" t="s">
        <v>28</v>
      </c>
      <c r="AK16" s="25" t="s">
        <v>23</v>
      </c>
      <c r="AN16" s="23" t="s">
        <v>1</v>
      </c>
      <c r="AR16" s="18"/>
      <c r="BE16" s="179"/>
      <c r="BS16" s="15" t="s">
        <v>3</v>
      </c>
    </row>
    <row r="17" spans="2:71" ht="18.399999999999999" customHeight="1">
      <c r="B17" s="18"/>
      <c r="E17" s="23" t="s">
        <v>29</v>
      </c>
      <c r="AK17" s="25" t="s">
        <v>25</v>
      </c>
      <c r="AN17" s="23" t="s">
        <v>1</v>
      </c>
      <c r="AR17" s="18"/>
      <c r="BE17" s="179"/>
      <c r="BS17" s="15" t="s">
        <v>30</v>
      </c>
    </row>
    <row r="18" spans="2:71" ht="6.95" customHeight="1">
      <c r="B18" s="18"/>
      <c r="AR18" s="18"/>
      <c r="BE18" s="179"/>
      <c r="BS18" s="15" t="s">
        <v>6</v>
      </c>
    </row>
    <row r="19" spans="2:71" ht="12" customHeight="1">
      <c r="B19" s="18"/>
      <c r="D19" s="25" t="s">
        <v>31</v>
      </c>
      <c r="AK19" s="25" t="s">
        <v>23</v>
      </c>
      <c r="AN19" s="23" t="s">
        <v>1</v>
      </c>
      <c r="AR19" s="18"/>
      <c r="BE19" s="179"/>
      <c r="BS19" s="15" t="s">
        <v>6</v>
      </c>
    </row>
    <row r="20" spans="2:71" ht="18.399999999999999" customHeight="1">
      <c r="B20" s="18"/>
      <c r="E20" s="23" t="s">
        <v>32</v>
      </c>
      <c r="AK20" s="25" t="s">
        <v>25</v>
      </c>
      <c r="AN20" s="23" t="s">
        <v>1</v>
      </c>
      <c r="AR20" s="18"/>
      <c r="BE20" s="179"/>
      <c r="BS20" s="15" t="s">
        <v>30</v>
      </c>
    </row>
    <row r="21" spans="2:71" ht="6.95" customHeight="1">
      <c r="B21" s="18"/>
      <c r="AR21" s="18"/>
      <c r="BE21" s="179"/>
    </row>
    <row r="22" spans="2:71" ht="12" customHeight="1">
      <c r="B22" s="18"/>
      <c r="D22" s="25" t="s">
        <v>33</v>
      </c>
      <c r="AR22" s="18"/>
      <c r="BE22" s="179"/>
    </row>
    <row r="23" spans="2:71" ht="16.5" customHeight="1">
      <c r="B23" s="18"/>
      <c r="E23" s="186" t="s">
        <v>1</v>
      </c>
      <c r="F23" s="186"/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  <c r="AF23" s="186"/>
      <c r="AG23" s="186"/>
      <c r="AH23" s="186"/>
      <c r="AI23" s="186"/>
      <c r="AJ23" s="186"/>
      <c r="AK23" s="186"/>
      <c r="AL23" s="186"/>
      <c r="AM23" s="186"/>
      <c r="AN23" s="186"/>
      <c r="AR23" s="18"/>
      <c r="BE23" s="179"/>
    </row>
    <row r="24" spans="2:71" ht="6.95" customHeight="1">
      <c r="B24" s="18"/>
      <c r="AR24" s="18"/>
      <c r="BE24" s="179"/>
    </row>
    <row r="25" spans="2:71" ht="6.95" customHeight="1">
      <c r="B25" s="1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18"/>
      <c r="BE25" s="179"/>
    </row>
    <row r="26" spans="2:71" s="1" customFormat="1" ht="25.9" customHeight="1">
      <c r="B26" s="30"/>
      <c r="D26" s="31" t="s">
        <v>34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187">
        <f>ROUND(AG94,2)</f>
        <v>0</v>
      </c>
      <c r="AL26" s="188"/>
      <c r="AM26" s="188"/>
      <c r="AN26" s="188"/>
      <c r="AO26" s="188"/>
      <c r="AR26" s="30"/>
      <c r="BE26" s="179"/>
    </row>
    <row r="27" spans="2:71" s="1" customFormat="1" ht="6.95" customHeight="1">
      <c r="B27" s="30"/>
      <c r="AR27" s="30"/>
      <c r="BE27" s="179"/>
    </row>
    <row r="28" spans="2:71" s="1" customFormat="1" ht="12.75">
      <c r="B28" s="30"/>
      <c r="L28" s="189" t="s">
        <v>35</v>
      </c>
      <c r="M28" s="189"/>
      <c r="N28" s="189"/>
      <c r="O28" s="189"/>
      <c r="P28" s="189"/>
      <c r="W28" s="189" t="s">
        <v>36</v>
      </c>
      <c r="X28" s="189"/>
      <c r="Y28" s="189"/>
      <c r="Z28" s="189"/>
      <c r="AA28" s="189"/>
      <c r="AB28" s="189"/>
      <c r="AC28" s="189"/>
      <c r="AD28" s="189"/>
      <c r="AE28" s="189"/>
      <c r="AK28" s="189" t="s">
        <v>37</v>
      </c>
      <c r="AL28" s="189"/>
      <c r="AM28" s="189"/>
      <c r="AN28" s="189"/>
      <c r="AO28" s="189"/>
      <c r="AR28" s="30"/>
      <c r="BE28" s="179"/>
    </row>
    <row r="29" spans="2:71" s="2" customFormat="1" ht="14.45" customHeight="1">
      <c r="B29" s="34"/>
      <c r="D29" s="25" t="s">
        <v>38</v>
      </c>
      <c r="F29" s="35" t="s">
        <v>39</v>
      </c>
      <c r="L29" s="192">
        <v>0.2</v>
      </c>
      <c r="M29" s="191"/>
      <c r="N29" s="191"/>
      <c r="O29" s="191"/>
      <c r="P29" s="191"/>
      <c r="Q29" s="36"/>
      <c r="R29" s="36"/>
      <c r="S29" s="36"/>
      <c r="T29" s="36"/>
      <c r="U29" s="36"/>
      <c r="V29" s="36"/>
      <c r="W29" s="190">
        <f>ROUND(AZ94, 2)</f>
        <v>0</v>
      </c>
      <c r="X29" s="191"/>
      <c r="Y29" s="191"/>
      <c r="Z29" s="191"/>
      <c r="AA29" s="191"/>
      <c r="AB29" s="191"/>
      <c r="AC29" s="191"/>
      <c r="AD29" s="191"/>
      <c r="AE29" s="191"/>
      <c r="AF29" s="36"/>
      <c r="AG29" s="36"/>
      <c r="AH29" s="36"/>
      <c r="AI29" s="36"/>
      <c r="AJ29" s="36"/>
      <c r="AK29" s="190">
        <f>ROUND(AV94, 2)</f>
        <v>0</v>
      </c>
      <c r="AL29" s="191"/>
      <c r="AM29" s="191"/>
      <c r="AN29" s="191"/>
      <c r="AO29" s="191"/>
      <c r="AP29" s="36"/>
      <c r="AQ29" s="36"/>
      <c r="AR29" s="37"/>
      <c r="AS29" s="36"/>
      <c r="AT29" s="36"/>
      <c r="AU29" s="36"/>
      <c r="AV29" s="36"/>
      <c r="AW29" s="36"/>
      <c r="AX29" s="36"/>
      <c r="AY29" s="36"/>
      <c r="AZ29" s="36"/>
      <c r="BE29" s="180"/>
    </row>
    <row r="30" spans="2:71" s="2" customFormat="1" ht="14.45" customHeight="1">
      <c r="B30" s="34"/>
      <c r="F30" s="35" t="s">
        <v>40</v>
      </c>
      <c r="L30" s="192">
        <v>0.2</v>
      </c>
      <c r="M30" s="191"/>
      <c r="N30" s="191"/>
      <c r="O30" s="191"/>
      <c r="P30" s="191"/>
      <c r="Q30" s="36"/>
      <c r="R30" s="36"/>
      <c r="S30" s="36"/>
      <c r="T30" s="36"/>
      <c r="U30" s="36"/>
      <c r="V30" s="36"/>
      <c r="W30" s="190">
        <f>ROUND(BA94, 2)</f>
        <v>0</v>
      </c>
      <c r="X30" s="191"/>
      <c r="Y30" s="191"/>
      <c r="Z30" s="191"/>
      <c r="AA30" s="191"/>
      <c r="AB30" s="191"/>
      <c r="AC30" s="191"/>
      <c r="AD30" s="191"/>
      <c r="AE30" s="191"/>
      <c r="AF30" s="36"/>
      <c r="AG30" s="36"/>
      <c r="AH30" s="36"/>
      <c r="AI30" s="36"/>
      <c r="AJ30" s="36"/>
      <c r="AK30" s="190">
        <f>ROUND(AW94, 2)</f>
        <v>0</v>
      </c>
      <c r="AL30" s="191"/>
      <c r="AM30" s="191"/>
      <c r="AN30" s="191"/>
      <c r="AO30" s="191"/>
      <c r="AP30" s="36"/>
      <c r="AQ30" s="36"/>
      <c r="AR30" s="37"/>
      <c r="AS30" s="36"/>
      <c r="AT30" s="36"/>
      <c r="AU30" s="36"/>
      <c r="AV30" s="36"/>
      <c r="AW30" s="36"/>
      <c r="AX30" s="36"/>
      <c r="AY30" s="36"/>
      <c r="AZ30" s="36"/>
      <c r="BE30" s="180"/>
    </row>
    <row r="31" spans="2:71" s="2" customFormat="1" ht="14.45" hidden="1" customHeight="1">
      <c r="B31" s="34"/>
      <c r="F31" s="25" t="s">
        <v>41</v>
      </c>
      <c r="L31" s="195">
        <v>0.2</v>
      </c>
      <c r="M31" s="194"/>
      <c r="N31" s="194"/>
      <c r="O31" s="194"/>
      <c r="P31" s="194"/>
      <c r="W31" s="193">
        <f>ROUND(BB94, 2)</f>
        <v>0</v>
      </c>
      <c r="X31" s="194"/>
      <c r="Y31" s="194"/>
      <c r="Z31" s="194"/>
      <c r="AA31" s="194"/>
      <c r="AB31" s="194"/>
      <c r="AC31" s="194"/>
      <c r="AD31" s="194"/>
      <c r="AE31" s="194"/>
      <c r="AK31" s="193">
        <v>0</v>
      </c>
      <c r="AL31" s="194"/>
      <c r="AM31" s="194"/>
      <c r="AN31" s="194"/>
      <c r="AO31" s="194"/>
      <c r="AR31" s="34"/>
      <c r="BE31" s="180"/>
    </row>
    <row r="32" spans="2:71" s="2" customFormat="1" ht="14.45" hidden="1" customHeight="1">
      <c r="B32" s="34"/>
      <c r="F32" s="25" t="s">
        <v>42</v>
      </c>
      <c r="L32" s="195">
        <v>0.2</v>
      </c>
      <c r="M32" s="194"/>
      <c r="N32" s="194"/>
      <c r="O32" s="194"/>
      <c r="P32" s="194"/>
      <c r="W32" s="193">
        <f>ROUND(BC94, 2)</f>
        <v>0</v>
      </c>
      <c r="X32" s="194"/>
      <c r="Y32" s="194"/>
      <c r="Z32" s="194"/>
      <c r="AA32" s="194"/>
      <c r="AB32" s="194"/>
      <c r="AC32" s="194"/>
      <c r="AD32" s="194"/>
      <c r="AE32" s="194"/>
      <c r="AK32" s="193">
        <v>0</v>
      </c>
      <c r="AL32" s="194"/>
      <c r="AM32" s="194"/>
      <c r="AN32" s="194"/>
      <c r="AO32" s="194"/>
      <c r="AR32" s="34"/>
      <c r="BE32" s="180"/>
    </row>
    <row r="33" spans="2:57" s="2" customFormat="1" ht="14.45" hidden="1" customHeight="1">
      <c r="B33" s="34"/>
      <c r="F33" s="35" t="s">
        <v>43</v>
      </c>
      <c r="L33" s="192">
        <v>0</v>
      </c>
      <c r="M33" s="191"/>
      <c r="N33" s="191"/>
      <c r="O33" s="191"/>
      <c r="P33" s="191"/>
      <c r="Q33" s="36"/>
      <c r="R33" s="36"/>
      <c r="S33" s="36"/>
      <c r="T33" s="36"/>
      <c r="U33" s="36"/>
      <c r="V33" s="36"/>
      <c r="W33" s="190">
        <f>ROUND(BD94, 2)</f>
        <v>0</v>
      </c>
      <c r="X33" s="191"/>
      <c r="Y33" s="191"/>
      <c r="Z33" s="191"/>
      <c r="AA33" s="191"/>
      <c r="AB33" s="191"/>
      <c r="AC33" s="191"/>
      <c r="AD33" s="191"/>
      <c r="AE33" s="191"/>
      <c r="AF33" s="36"/>
      <c r="AG33" s="36"/>
      <c r="AH33" s="36"/>
      <c r="AI33" s="36"/>
      <c r="AJ33" s="36"/>
      <c r="AK33" s="190">
        <v>0</v>
      </c>
      <c r="AL33" s="191"/>
      <c r="AM33" s="191"/>
      <c r="AN33" s="191"/>
      <c r="AO33" s="191"/>
      <c r="AP33" s="36"/>
      <c r="AQ33" s="36"/>
      <c r="AR33" s="37"/>
      <c r="AS33" s="36"/>
      <c r="AT33" s="36"/>
      <c r="AU33" s="36"/>
      <c r="AV33" s="36"/>
      <c r="AW33" s="36"/>
      <c r="AX33" s="36"/>
      <c r="AY33" s="36"/>
      <c r="AZ33" s="36"/>
      <c r="BE33" s="180"/>
    </row>
    <row r="34" spans="2:57" s="1" customFormat="1" ht="6.95" customHeight="1">
      <c r="B34" s="30"/>
      <c r="AR34" s="30"/>
      <c r="BE34" s="179"/>
    </row>
    <row r="35" spans="2:57" s="1" customFormat="1" ht="25.9" customHeight="1">
      <c r="B35" s="30"/>
      <c r="C35" s="38"/>
      <c r="D35" s="39" t="s">
        <v>44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45</v>
      </c>
      <c r="U35" s="40"/>
      <c r="V35" s="40"/>
      <c r="W35" s="40"/>
      <c r="X35" s="196" t="s">
        <v>46</v>
      </c>
      <c r="Y35" s="197"/>
      <c r="Z35" s="197"/>
      <c r="AA35" s="197"/>
      <c r="AB35" s="197"/>
      <c r="AC35" s="40"/>
      <c r="AD35" s="40"/>
      <c r="AE35" s="40"/>
      <c r="AF35" s="40"/>
      <c r="AG35" s="40"/>
      <c r="AH35" s="40"/>
      <c r="AI35" s="40"/>
      <c r="AJ35" s="40"/>
      <c r="AK35" s="198">
        <f>SUM(AK26:AK33)</f>
        <v>0</v>
      </c>
      <c r="AL35" s="197"/>
      <c r="AM35" s="197"/>
      <c r="AN35" s="197"/>
      <c r="AO35" s="199"/>
      <c r="AP35" s="38"/>
      <c r="AQ35" s="38"/>
      <c r="AR35" s="30"/>
    </row>
    <row r="36" spans="2:57" s="1" customFormat="1" ht="6.95" customHeight="1">
      <c r="B36" s="30"/>
      <c r="AR36" s="30"/>
    </row>
    <row r="37" spans="2:57" s="1" customFormat="1" ht="14.45" customHeight="1">
      <c r="B37" s="30"/>
      <c r="AR37" s="30"/>
    </row>
    <row r="38" spans="2:57" ht="14.45" customHeight="1">
      <c r="B38" s="18"/>
      <c r="AR38" s="18"/>
    </row>
    <row r="39" spans="2:57" ht="14.45" customHeight="1">
      <c r="B39" s="18"/>
      <c r="AR39" s="18"/>
    </row>
    <row r="40" spans="2:57" ht="14.45" customHeight="1">
      <c r="B40" s="18"/>
      <c r="AR40" s="18"/>
    </row>
    <row r="41" spans="2:57" ht="14.45" customHeight="1">
      <c r="B41" s="18"/>
      <c r="AR41" s="18"/>
    </row>
    <row r="42" spans="2:57" ht="14.45" customHeight="1">
      <c r="B42" s="18"/>
      <c r="AR42" s="18"/>
    </row>
    <row r="43" spans="2:57" ht="14.45" customHeight="1">
      <c r="B43" s="18"/>
      <c r="AR43" s="18"/>
    </row>
    <row r="44" spans="2:57" ht="14.45" customHeight="1">
      <c r="B44" s="18"/>
      <c r="AR44" s="18"/>
    </row>
    <row r="45" spans="2:57" ht="14.45" customHeight="1">
      <c r="B45" s="18"/>
      <c r="AR45" s="18"/>
    </row>
    <row r="46" spans="2:57" ht="14.45" customHeight="1">
      <c r="B46" s="18"/>
      <c r="AR46" s="18"/>
    </row>
    <row r="47" spans="2:57" ht="14.45" customHeight="1">
      <c r="B47" s="18"/>
      <c r="AR47" s="18"/>
    </row>
    <row r="48" spans="2:57" ht="14.45" customHeight="1">
      <c r="B48" s="18"/>
      <c r="AR48" s="18"/>
    </row>
    <row r="49" spans="2:44" s="1" customFormat="1" ht="14.45" customHeight="1">
      <c r="B49" s="30"/>
      <c r="D49" s="42" t="s">
        <v>47</v>
      </c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2" t="s">
        <v>48</v>
      </c>
      <c r="AI49" s="43"/>
      <c r="AJ49" s="43"/>
      <c r="AK49" s="43"/>
      <c r="AL49" s="43"/>
      <c r="AM49" s="43"/>
      <c r="AN49" s="43"/>
      <c r="AO49" s="43"/>
      <c r="AR49" s="30"/>
    </row>
    <row r="50" spans="2:44" ht="11.25">
      <c r="B50" s="18"/>
      <c r="AR50" s="18"/>
    </row>
    <row r="51" spans="2:44" ht="11.25">
      <c r="B51" s="18"/>
      <c r="AR51" s="18"/>
    </row>
    <row r="52" spans="2:44" ht="11.25">
      <c r="B52" s="18"/>
      <c r="AR52" s="18"/>
    </row>
    <row r="53" spans="2:44" ht="11.25">
      <c r="B53" s="18"/>
      <c r="AR53" s="18"/>
    </row>
    <row r="54" spans="2:44" ht="11.25">
      <c r="B54" s="18"/>
      <c r="AR54" s="18"/>
    </row>
    <row r="55" spans="2:44" ht="11.25">
      <c r="B55" s="18"/>
      <c r="AR55" s="18"/>
    </row>
    <row r="56" spans="2:44" ht="11.25">
      <c r="B56" s="18"/>
      <c r="AR56" s="18"/>
    </row>
    <row r="57" spans="2:44" ht="11.25">
      <c r="B57" s="18"/>
      <c r="AR57" s="18"/>
    </row>
    <row r="58" spans="2:44" ht="11.25">
      <c r="B58" s="18"/>
      <c r="AR58" s="18"/>
    </row>
    <row r="59" spans="2:44" ht="11.25">
      <c r="B59" s="18"/>
      <c r="AR59" s="18"/>
    </row>
    <row r="60" spans="2:44" s="1" customFormat="1" ht="12.75">
      <c r="B60" s="30"/>
      <c r="D60" s="44" t="s">
        <v>49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4" t="s">
        <v>50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4" t="s">
        <v>49</v>
      </c>
      <c r="AI60" s="32"/>
      <c r="AJ60" s="32"/>
      <c r="AK60" s="32"/>
      <c r="AL60" s="32"/>
      <c r="AM60" s="44" t="s">
        <v>50</v>
      </c>
      <c r="AN60" s="32"/>
      <c r="AO60" s="32"/>
      <c r="AR60" s="30"/>
    </row>
    <row r="61" spans="2:44" ht="11.25">
      <c r="B61" s="18"/>
      <c r="AR61" s="18"/>
    </row>
    <row r="62" spans="2:44" ht="11.25">
      <c r="B62" s="18"/>
      <c r="AR62" s="18"/>
    </row>
    <row r="63" spans="2:44" ht="11.25">
      <c r="B63" s="18"/>
      <c r="AR63" s="18"/>
    </row>
    <row r="64" spans="2:44" s="1" customFormat="1" ht="12.75">
      <c r="B64" s="30"/>
      <c r="D64" s="42" t="s">
        <v>51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2" t="s">
        <v>52</v>
      </c>
      <c r="AI64" s="43"/>
      <c r="AJ64" s="43"/>
      <c r="AK64" s="43"/>
      <c r="AL64" s="43"/>
      <c r="AM64" s="43"/>
      <c r="AN64" s="43"/>
      <c r="AO64" s="43"/>
      <c r="AR64" s="30"/>
    </row>
    <row r="65" spans="2:44" ht="11.25">
      <c r="B65" s="18"/>
      <c r="AR65" s="18"/>
    </row>
    <row r="66" spans="2:44" ht="11.25">
      <c r="B66" s="18"/>
      <c r="AR66" s="18"/>
    </row>
    <row r="67" spans="2:44" ht="11.25">
      <c r="B67" s="18"/>
      <c r="AR67" s="18"/>
    </row>
    <row r="68" spans="2:44" ht="11.25">
      <c r="B68" s="18"/>
      <c r="AR68" s="18"/>
    </row>
    <row r="69" spans="2:44" ht="11.25">
      <c r="B69" s="18"/>
      <c r="AR69" s="18"/>
    </row>
    <row r="70" spans="2:44" ht="11.25">
      <c r="B70" s="18"/>
      <c r="AR70" s="18"/>
    </row>
    <row r="71" spans="2:44" ht="11.25">
      <c r="B71" s="18"/>
      <c r="AR71" s="18"/>
    </row>
    <row r="72" spans="2:44" ht="11.25">
      <c r="B72" s="18"/>
      <c r="AR72" s="18"/>
    </row>
    <row r="73" spans="2:44" ht="11.25">
      <c r="B73" s="18"/>
      <c r="AR73" s="18"/>
    </row>
    <row r="74" spans="2:44" ht="11.25">
      <c r="B74" s="18"/>
      <c r="AR74" s="18"/>
    </row>
    <row r="75" spans="2:44" s="1" customFormat="1" ht="12.75">
      <c r="B75" s="30"/>
      <c r="D75" s="44" t="s">
        <v>49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4" t="s">
        <v>50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4" t="s">
        <v>49</v>
      </c>
      <c r="AI75" s="32"/>
      <c r="AJ75" s="32"/>
      <c r="AK75" s="32"/>
      <c r="AL75" s="32"/>
      <c r="AM75" s="44" t="s">
        <v>50</v>
      </c>
      <c r="AN75" s="32"/>
      <c r="AO75" s="32"/>
      <c r="AR75" s="30"/>
    </row>
    <row r="76" spans="2:44" s="1" customFormat="1" ht="11.25">
      <c r="B76" s="30"/>
      <c r="AR76" s="30"/>
    </row>
    <row r="77" spans="2:44" s="1" customFormat="1" ht="6.95" customHeigh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30"/>
    </row>
    <row r="81" spans="1:90" s="1" customFormat="1" ht="6.95" customHeight="1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30"/>
    </row>
    <row r="82" spans="1:90" s="1" customFormat="1" ht="24.95" customHeight="1">
      <c r="B82" s="30"/>
      <c r="C82" s="19" t="s">
        <v>53</v>
      </c>
      <c r="AR82" s="30"/>
    </row>
    <row r="83" spans="1:90" s="1" customFormat="1" ht="6.95" customHeight="1">
      <c r="B83" s="30"/>
      <c r="AR83" s="30"/>
    </row>
    <row r="84" spans="1:90" s="3" customFormat="1" ht="12" customHeight="1">
      <c r="B84" s="49"/>
      <c r="C84" s="25" t="s">
        <v>12</v>
      </c>
      <c r="L84" s="3" t="str">
        <f>K5</f>
        <v>K74_2024</v>
      </c>
      <c r="AR84" s="49"/>
    </row>
    <row r="85" spans="1:90" s="4" customFormat="1" ht="36.950000000000003" customHeight="1">
      <c r="B85" s="50"/>
      <c r="C85" s="51" t="s">
        <v>15</v>
      </c>
      <c r="L85" s="200" t="str">
        <f>K6</f>
        <v>Ul. Kittenbergera a ul. Sv. Michala, Levice - chodníky</v>
      </c>
      <c r="M85" s="201"/>
      <c r="N85" s="201"/>
      <c r="O85" s="201"/>
      <c r="P85" s="201"/>
      <c r="Q85" s="201"/>
      <c r="R85" s="201"/>
      <c r="S85" s="201"/>
      <c r="T85" s="201"/>
      <c r="U85" s="201"/>
      <c r="V85" s="201"/>
      <c r="W85" s="201"/>
      <c r="X85" s="201"/>
      <c r="Y85" s="201"/>
      <c r="Z85" s="201"/>
      <c r="AA85" s="201"/>
      <c r="AB85" s="201"/>
      <c r="AC85" s="201"/>
      <c r="AD85" s="201"/>
      <c r="AE85" s="201"/>
      <c r="AF85" s="201"/>
      <c r="AG85" s="201"/>
      <c r="AH85" s="201"/>
      <c r="AI85" s="201"/>
      <c r="AJ85" s="201"/>
      <c r="AK85" s="201"/>
      <c r="AL85" s="201"/>
      <c r="AM85" s="201"/>
      <c r="AN85" s="201"/>
      <c r="AO85" s="201"/>
      <c r="AR85" s="50"/>
    </row>
    <row r="86" spans="1:90" s="1" customFormat="1" ht="6.95" customHeight="1">
      <c r="B86" s="30"/>
      <c r="AR86" s="30"/>
    </row>
    <row r="87" spans="1:90" s="1" customFormat="1" ht="12" customHeight="1">
      <c r="B87" s="30"/>
      <c r="C87" s="25" t="s">
        <v>19</v>
      </c>
      <c r="L87" s="52" t="str">
        <f>IF(K8="","",K8)</f>
        <v>Levice</v>
      </c>
      <c r="AI87" s="25" t="s">
        <v>21</v>
      </c>
      <c r="AM87" s="202" t="str">
        <f>IF(AN8= "","",AN8)</f>
        <v>29.11. 2024</v>
      </c>
      <c r="AN87" s="202"/>
      <c r="AR87" s="30"/>
    </row>
    <row r="88" spans="1:90" s="1" customFormat="1" ht="6.95" customHeight="1">
      <c r="B88" s="30"/>
      <c r="AR88" s="30"/>
    </row>
    <row r="89" spans="1:90" s="1" customFormat="1" ht="15.2" customHeight="1">
      <c r="B89" s="30"/>
      <c r="C89" s="25" t="s">
        <v>22</v>
      </c>
      <c r="L89" s="3" t="str">
        <f>IF(E11= "","",E11)</f>
        <v>Mesto Levice</v>
      </c>
      <c r="AI89" s="25" t="s">
        <v>28</v>
      </c>
      <c r="AM89" s="203" t="str">
        <f>IF(E17="","",E17)</f>
        <v xml:space="preserve"> </v>
      </c>
      <c r="AN89" s="204"/>
      <c r="AO89" s="204"/>
      <c r="AP89" s="204"/>
      <c r="AR89" s="30"/>
      <c r="AS89" s="205" t="s">
        <v>54</v>
      </c>
      <c r="AT89" s="206"/>
      <c r="AU89" s="54"/>
      <c r="AV89" s="54"/>
      <c r="AW89" s="54"/>
      <c r="AX89" s="54"/>
      <c r="AY89" s="54"/>
      <c r="AZ89" s="54"/>
      <c r="BA89" s="54"/>
      <c r="BB89" s="54"/>
      <c r="BC89" s="54"/>
      <c r="BD89" s="55"/>
    </row>
    <row r="90" spans="1:90" s="1" customFormat="1" ht="15.2" customHeight="1">
      <c r="B90" s="30"/>
      <c r="C90" s="25" t="s">
        <v>26</v>
      </c>
      <c r="L90" s="3" t="str">
        <f>IF(E14= "Vyplň údaj","",E14)</f>
        <v/>
      </c>
      <c r="AI90" s="25" t="s">
        <v>31</v>
      </c>
      <c r="AM90" s="203" t="str">
        <f>IF(E20="","",E20)</f>
        <v>DAQE Slovakia s.r.o.</v>
      </c>
      <c r="AN90" s="204"/>
      <c r="AO90" s="204"/>
      <c r="AP90" s="204"/>
      <c r="AR90" s="30"/>
      <c r="AS90" s="207"/>
      <c r="AT90" s="208"/>
      <c r="BD90" s="57"/>
    </row>
    <row r="91" spans="1:90" s="1" customFormat="1" ht="10.9" customHeight="1">
      <c r="B91" s="30"/>
      <c r="AR91" s="30"/>
      <c r="AS91" s="207"/>
      <c r="AT91" s="208"/>
      <c r="BD91" s="57"/>
    </row>
    <row r="92" spans="1:90" s="1" customFormat="1" ht="29.25" customHeight="1">
      <c r="B92" s="30"/>
      <c r="C92" s="209" t="s">
        <v>55</v>
      </c>
      <c r="D92" s="210"/>
      <c r="E92" s="210"/>
      <c r="F92" s="210"/>
      <c r="G92" s="210"/>
      <c r="H92" s="58"/>
      <c r="I92" s="211" t="s">
        <v>56</v>
      </c>
      <c r="J92" s="210"/>
      <c r="K92" s="210"/>
      <c r="L92" s="210"/>
      <c r="M92" s="210"/>
      <c r="N92" s="210"/>
      <c r="O92" s="210"/>
      <c r="P92" s="210"/>
      <c r="Q92" s="210"/>
      <c r="R92" s="210"/>
      <c r="S92" s="210"/>
      <c r="T92" s="210"/>
      <c r="U92" s="210"/>
      <c r="V92" s="210"/>
      <c r="W92" s="210"/>
      <c r="X92" s="210"/>
      <c r="Y92" s="210"/>
      <c r="Z92" s="210"/>
      <c r="AA92" s="210"/>
      <c r="AB92" s="210"/>
      <c r="AC92" s="210"/>
      <c r="AD92" s="210"/>
      <c r="AE92" s="210"/>
      <c r="AF92" s="210"/>
      <c r="AG92" s="212" t="s">
        <v>57</v>
      </c>
      <c r="AH92" s="210"/>
      <c r="AI92" s="210"/>
      <c r="AJ92" s="210"/>
      <c r="AK92" s="210"/>
      <c r="AL92" s="210"/>
      <c r="AM92" s="210"/>
      <c r="AN92" s="211" t="s">
        <v>58</v>
      </c>
      <c r="AO92" s="210"/>
      <c r="AP92" s="213"/>
      <c r="AQ92" s="59" t="s">
        <v>59</v>
      </c>
      <c r="AR92" s="30"/>
      <c r="AS92" s="60" t="s">
        <v>60</v>
      </c>
      <c r="AT92" s="61" t="s">
        <v>61</v>
      </c>
      <c r="AU92" s="61" t="s">
        <v>62</v>
      </c>
      <c r="AV92" s="61" t="s">
        <v>63</v>
      </c>
      <c r="AW92" s="61" t="s">
        <v>64</v>
      </c>
      <c r="AX92" s="61" t="s">
        <v>65</v>
      </c>
      <c r="AY92" s="61" t="s">
        <v>66</v>
      </c>
      <c r="AZ92" s="61" t="s">
        <v>67</v>
      </c>
      <c r="BA92" s="61" t="s">
        <v>68</v>
      </c>
      <c r="BB92" s="61" t="s">
        <v>69</v>
      </c>
      <c r="BC92" s="61" t="s">
        <v>70</v>
      </c>
      <c r="BD92" s="62" t="s">
        <v>71</v>
      </c>
    </row>
    <row r="93" spans="1:90" s="1" customFormat="1" ht="10.9" customHeight="1">
      <c r="B93" s="30"/>
      <c r="AR93" s="30"/>
      <c r="AS93" s="63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5"/>
    </row>
    <row r="94" spans="1:90" s="5" customFormat="1" ht="32.450000000000003" customHeight="1">
      <c r="B94" s="64"/>
      <c r="C94" s="65" t="s">
        <v>72</v>
      </c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217">
        <f>ROUND(AG95,2)</f>
        <v>0</v>
      </c>
      <c r="AH94" s="217"/>
      <c r="AI94" s="217"/>
      <c r="AJ94" s="217"/>
      <c r="AK94" s="217"/>
      <c r="AL94" s="217"/>
      <c r="AM94" s="217"/>
      <c r="AN94" s="218">
        <f>SUM(AG94,AT94)</f>
        <v>0</v>
      </c>
      <c r="AO94" s="218"/>
      <c r="AP94" s="218"/>
      <c r="AQ94" s="68" t="s">
        <v>1</v>
      </c>
      <c r="AR94" s="64"/>
      <c r="AS94" s="69">
        <f>ROUND(AS95,2)</f>
        <v>0</v>
      </c>
      <c r="AT94" s="70">
        <f>ROUND(SUM(AV94:AW94),2)</f>
        <v>0</v>
      </c>
      <c r="AU94" s="71">
        <f>ROUND(AU95,5)</f>
        <v>0</v>
      </c>
      <c r="AV94" s="70">
        <f>ROUND(AZ94*L29,2)</f>
        <v>0</v>
      </c>
      <c r="AW94" s="70">
        <f>ROUND(BA94*L30,2)</f>
        <v>0</v>
      </c>
      <c r="AX94" s="70">
        <f>ROUND(BB94*L29,2)</f>
        <v>0</v>
      </c>
      <c r="AY94" s="70">
        <f>ROUND(BC94*L30,2)</f>
        <v>0</v>
      </c>
      <c r="AZ94" s="70">
        <f>ROUND(AZ95,2)</f>
        <v>0</v>
      </c>
      <c r="BA94" s="70">
        <f>ROUND(BA95,2)</f>
        <v>0</v>
      </c>
      <c r="BB94" s="70">
        <f>ROUND(BB95,2)</f>
        <v>0</v>
      </c>
      <c r="BC94" s="70">
        <f>ROUND(BC95,2)</f>
        <v>0</v>
      </c>
      <c r="BD94" s="72">
        <f>ROUND(BD95,2)</f>
        <v>0</v>
      </c>
      <c r="BS94" s="73" t="s">
        <v>73</v>
      </c>
      <c r="BT94" s="73" t="s">
        <v>74</v>
      </c>
      <c r="BV94" s="73" t="s">
        <v>75</v>
      </c>
      <c r="BW94" s="73" t="s">
        <v>4</v>
      </c>
      <c r="BX94" s="73" t="s">
        <v>76</v>
      </c>
      <c r="CL94" s="73" t="s">
        <v>1</v>
      </c>
    </row>
    <row r="95" spans="1:90" s="6" customFormat="1" ht="24.75" customHeight="1">
      <c r="A95" s="74" t="s">
        <v>77</v>
      </c>
      <c r="B95" s="75"/>
      <c r="C95" s="76"/>
      <c r="D95" s="216" t="s">
        <v>13</v>
      </c>
      <c r="E95" s="216"/>
      <c r="F95" s="216"/>
      <c r="G95" s="216"/>
      <c r="H95" s="216"/>
      <c r="I95" s="77"/>
      <c r="J95" s="216" t="s">
        <v>16</v>
      </c>
      <c r="K95" s="216"/>
      <c r="L95" s="216"/>
      <c r="M95" s="216"/>
      <c r="N95" s="216"/>
      <c r="O95" s="216"/>
      <c r="P95" s="216"/>
      <c r="Q95" s="216"/>
      <c r="R95" s="216"/>
      <c r="S95" s="216"/>
      <c r="T95" s="216"/>
      <c r="U95" s="216"/>
      <c r="V95" s="216"/>
      <c r="W95" s="216"/>
      <c r="X95" s="216"/>
      <c r="Y95" s="216"/>
      <c r="Z95" s="216"/>
      <c r="AA95" s="216"/>
      <c r="AB95" s="216"/>
      <c r="AC95" s="216"/>
      <c r="AD95" s="216"/>
      <c r="AE95" s="216"/>
      <c r="AF95" s="216"/>
      <c r="AG95" s="214">
        <f>'K74_2024 - Ul. Kittenberg...'!J28</f>
        <v>0</v>
      </c>
      <c r="AH95" s="215"/>
      <c r="AI95" s="215"/>
      <c r="AJ95" s="215"/>
      <c r="AK95" s="215"/>
      <c r="AL95" s="215"/>
      <c r="AM95" s="215"/>
      <c r="AN95" s="214">
        <f>SUM(AG95,AT95)</f>
        <v>0</v>
      </c>
      <c r="AO95" s="215"/>
      <c r="AP95" s="215"/>
      <c r="AQ95" s="78" t="s">
        <v>78</v>
      </c>
      <c r="AR95" s="75"/>
      <c r="AS95" s="79">
        <v>0</v>
      </c>
      <c r="AT95" s="80">
        <f>ROUND(SUM(AV95:AW95),2)</f>
        <v>0</v>
      </c>
      <c r="AU95" s="81">
        <f>'K74_2024 - Ul. Kittenberg...'!P123</f>
        <v>0</v>
      </c>
      <c r="AV95" s="80">
        <f>'K74_2024 - Ul. Kittenberg...'!J31</f>
        <v>0</v>
      </c>
      <c r="AW95" s="80">
        <f>'K74_2024 - Ul. Kittenberg...'!J32</f>
        <v>0</v>
      </c>
      <c r="AX95" s="80">
        <f>'K74_2024 - Ul. Kittenberg...'!J33</f>
        <v>0</v>
      </c>
      <c r="AY95" s="80">
        <f>'K74_2024 - Ul. Kittenberg...'!J34</f>
        <v>0</v>
      </c>
      <c r="AZ95" s="80">
        <f>'K74_2024 - Ul. Kittenberg...'!F31</f>
        <v>0</v>
      </c>
      <c r="BA95" s="80">
        <f>'K74_2024 - Ul. Kittenberg...'!F32</f>
        <v>0</v>
      </c>
      <c r="BB95" s="80">
        <f>'K74_2024 - Ul. Kittenberg...'!F33</f>
        <v>0</v>
      </c>
      <c r="BC95" s="80">
        <f>'K74_2024 - Ul. Kittenberg...'!F34</f>
        <v>0</v>
      </c>
      <c r="BD95" s="82">
        <f>'K74_2024 - Ul. Kittenberg...'!F35</f>
        <v>0</v>
      </c>
      <c r="BT95" s="83" t="s">
        <v>79</v>
      </c>
      <c r="BU95" s="83" t="s">
        <v>80</v>
      </c>
      <c r="BV95" s="83" t="s">
        <v>75</v>
      </c>
      <c r="BW95" s="83" t="s">
        <v>4</v>
      </c>
      <c r="BX95" s="83" t="s">
        <v>76</v>
      </c>
      <c r="CL95" s="83" t="s">
        <v>1</v>
      </c>
    </row>
    <row r="96" spans="1:90" s="1" customFormat="1" ht="30" customHeight="1">
      <c r="B96" s="30"/>
      <c r="AR96" s="30"/>
    </row>
    <row r="97" spans="2:44" s="1" customFormat="1" ht="6.95" customHeight="1">
      <c r="B97" s="45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30"/>
    </row>
  </sheetData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K74_2024 - Ul. Kittenberg...'!C2" display="/" xr:uid="{00000000-0004-0000-0000-000000000000}"/>
  </hyperlinks>
  <pageMargins left="0.39374999999999999" right="0.39374999999999999" top="0.39374999999999999" bottom="0.39374999999999999" header="0" footer="0"/>
  <pageSetup paperSize="9" scale="75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92"/>
  <sheetViews>
    <sheetView showGridLines="0" workbookViewId="0">
      <selection activeCell="F13" sqref="F13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9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5" t="s">
        <v>4</v>
      </c>
    </row>
    <row r="3" spans="2:4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pans="2:46" ht="24.95" customHeight="1">
      <c r="B4" s="18"/>
      <c r="D4" s="19" t="s">
        <v>81</v>
      </c>
      <c r="L4" s="18"/>
      <c r="M4" s="84" t="s">
        <v>9</v>
      </c>
      <c r="AT4" s="15" t="s">
        <v>3</v>
      </c>
    </row>
    <row r="5" spans="2:46" ht="6.95" customHeight="1">
      <c r="B5" s="18"/>
      <c r="L5" s="18"/>
    </row>
    <row r="6" spans="2:46" s="1" customFormat="1" ht="12" customHeight="1">
      <c r="B6" s="30"/>
      <c r="D6" s="25" t="s">
        <v>15</v>
      </c>
      <c r="L6" s="30"/>
    </row>
    <row r="7" spans="2:46" s="1" customFormat="1" ht="30" customHeight="1">
      <c r="B7" s="30"/>
      <c r="E7" s="200" t="s">
        <v>426</v>
      </c>
      <c r="F7" s="220"/>
      <c r="G7" s="220"/>
      <c r="H7" s="220"/>
      <c r="L7" s="30"/>
    </row>
    <row r="8" spans="2:46" s="1" customFormat="1" ht="11.25">
      <c r="B8" s="30"/>
      <c r="L8" s="30"/>
    </row>
    <row r="9" spans="2:46" s="1" customFormat="1" ht="12" customHeight="1">
      <c r="B9" s="30"/>
      <c r="D9" s="25" t="s">
        <v>17</v>
      </c>
      <c r="F9" s="23" t="s">
        <v>1</v>
      </c>
      <c r="I9" s="25" t="s">
        <v>18</v>
      </c>
      <c r="J9" s="23" t="s">
        <v>1</v>
      </c>
      <c r="L9" s="30"/>
    </row>
    <row r="10" spans="2:46" s="1" customFormat="1" ht="12" customHeight="1">
      <c r="B10" s="30"/>
      <c r="D10" s="25" t="s">
        <v>19</v>
      </c>
      <c r="F10" s="23" t="s">
        <v>20</v>
      </c>
      <c r="I10" s="25" t="s">
        <v>21</v>
      </c>
      <c r="J10" s="53" t="str">
        <f>'Rekapitulácia stavby'!AN8</f>
        <v>29.11. 2024</v>
      </c>
      <c r="L10" s="30"/>
    </row>
    <row r="11" spans="2:46" s="1" customFormat="1" ht="10.9" customHeight="1">
      <c r="B11" s="30"/>
      <c r="L11" s="30"/>
    </row>
    <row r="12" spans="2:46" s="1" customFormat="1" ht="12" customHeight="1">
      <c r="B12" s="30"/>
      <c r="D12" s="25" t="s">
        <v>22</v>
      </c>
      <c r="I12" s="25" t="s">
        <v>23</v>
      </c>
      <c r="J12" s="23" t="s">
        <v>1</v>
      </c>
      <c r="L12" s="30"/>
    </row>
    <row r="13" spans="2:46" s="1" customFormat="1" ht="18" customHeight="1">
      <c r="B13" s="30"/>
      <c r="E13" s="23" t="s">
        <v>24</v>
      </c>
      <c r="I13" s="25" t="s">
        <v>25</v>
      </c>
      <c r="J13" s="23" t="s">
        <v>1</v>
      </c>
      <c r="L13" s="30"/>
    </row>
    <row r="14" spans="2:46" s="1" customFormat="1" ht="6.95" customHeight="1">
      <c r="B14" s="30"/>
      <c r="L14" s="30"/>
    </row>
    <row r="15" spans="2:46" s="1" customFormat="1" ht="12" customHeight="1">
      <c r="B15" s="30"/>
      <c r="D15" s="25" t="s">
        <v>26</v>
      </c>
      <c r="I15" s="25" t="s">
        <v>23</v>
      </c>
      <c r="J15" s="26" t="str">
        <f>'Rekapitulácia stavby'!AN13</f>
        <v>Vyplň údaj</v>
      </c>
      <c r="L15" s="30"/>
    </row>
    <row r="16" spans="2:46" s="1" customFormat="1" ht="18" customHeight="1">
      <c r="B16" s="30"/>
      <c r="E16" s="221" t="str">
        <f>'Rekapitulácia stavby'!E14</f>
        <v>Vyplň údaj</v>
      </c>
      <c r="F16" s="181"/>
      <c r="G16" s="181"/>
      <c r="H16" s="181"/>
      <c r="I16" s="25" t="s">
        <v>25</v>
      </c>
      <c r="J16" s="26" t="str">
        <f>'Rekapitulácia stavby'!AN14</f>
        <v>Vyplň údaj</v>
      </c>
      <c r="L16" s="30"/>
    </row>
    <row r="17" spans="2:12" s="1" customFormat="1" ht="6.95" customHeight="1">
      <c r="B17" s="30"/>
      <c r="L17" s="30"/>
    </row>
    <row r="18" spans="2:12" s="1" customFormat="1" ht="12" customHeight="1">
      <c r="B18" s="30"/>
      <c r="D18" s="25" t="s">
        <v>28</v>
      </c>
      <c r="I18" s="25" t="s">
        <v>23</v>
      </c>
      <c r="J18" s="23" t="str">
        <f>IF('Rekapitulácia stavby'!AN16="","",'Rekapitulácia stavby'!AN16)</f>
        <v/>
      </c>
      <c r="L18" s="30"/>
    </row>
    <row r="19" spans="2:12" s="1" customFormat="1" ht="18" customHeight="1">
      <c r="B19" s="30"/>
      <c r="E19" s="23" t="str">
        <f>IF('Rekapitulácia stavby'!E17="","",'Rekapitulácia stavby'!E17)</f>
        <v xml:space="preserve"> </v>
      </c>
      <c r="I19" s="25" t="s">
        <v>25</v>
      </c>
      <c r="J19" s="23" t="str">
        <f>IF('Rekapitulácia stavby'!AN17="","",'Rekapitulácia stavby'!AN17)</f>
        <v/>
      </c>
      <c r="L19" s="30"/>
    </row>
    <row r="20" spans="2:12" s="1" customFormat="1" ht="6.95" customHeight="1">
      <c r="B20" s="30"/>
      <c r="L20" s="30"/>
    </row>
    <row r="21" spans="2:12" s="1" customFormat="1" ht="12" customHeight="1">
      <c r="B21" s="30"/>
      <c r="D21" s="25" t="s">
        <v>31</v>
      </c>
      <c r="I21" s="25" t="s">
        <v>23</v>
      </c>
      <c r="J21" s="23" t="s">
        <v>1</v>
      </c>
      <c r="L21" s="30"/>
    </row>
    <row r="22" spans="2:12" s="1" customFormat="1" ht="18" customHeight="1">
      <c r="B22" s="30"/>
      <c r="E22" s="23" t="s">
        <v>32</v>
      </c>
      <c r="I22" s="25" t="s">
        <v>25</v>
      </c>
      <c r="J22" s="23" t="s">
        <v>1</v>
      </c>
      <c r="L22" s="30"/>
    </row>
    <row r="23" spans="2:12" s="1" customFormat="1" ht="6.95" customHeight="1">
      <c r="B23" s="30"/>
      <c r="L23" s="30"/>
    </row>
    <row r="24" spans="2:12" s="1" customFormat="1" ht="12" customHeight="1">
      <c r="B24" s="30"/>
      <c r="D24" s="25" t="s">
        <v>33</v>
      </c>
      <c r="L24" s="30"/>
    </row>
    <row r="25" spans="2:12" s="7" customFormat="1" ht="16.5" customHeight="1">
      <c r="B25" s="85"/>
      <c r="E25" s="186" t="s">
        <v>1</v>
      </c>
      <c r="F25" s="186"/>
      <c r="G25" s="186"/>
      <c r="H25" s="186"/>
      <c r="L25" s="85"/>
    </row>
    <row r="26" spans="2:12" s="1" customFormat="1" ht="6.95" customHeight="1">
      <c r="B26" s="30"/>
      <c r="L26" s="30"/>
    </row>
    <row r="27" spans="2:12" s="1" customFormat="1" ht="6.95" customHeight="1">
      <c r="B27" s="30"/>
      <c r="D27" s="54"/>
      <c r="E27" s="54"/>
      <c r="F27" s="54"/>
      <c r="G27" s="54"/>
      <c r="H27" s="54"/>
      <c r="I27" s="54"/>
      <c r="J27" s="54"/>
      <c r="K27" s="54"/>
      <c r="L27" s="30"/>
    </row>
    <row r="28" spans="2:12" s="1" customFormat="1" ht="25.35" customHeight="1">
      <c r="B28" s="30"/>
      <c r="D28" s="86" t="s">
        <v>34</v>
      </c>
      <c r="J28" s="67">
        <f>ROUND(J123, 2)</f>
        <v>0</v>
      </c>
      <c r="L28" s="30"/>
    </row>
    <row r="29" spans="2:12" s="1" customFormat="1" ht="6.95" customHeight="1">
      <c r="B29" s="30"/>
      <c r="D29" s="54"/>
      <c r="E29" s="54"/>
      <c r="F29" s="54"/>
      <c r="G29" s="54"/>
      <c r="H29" s="54"/>
      <c r="I29" s="54"/>
      <c r="J29" s="54"/>
      <c r="K29" s="54"/>
      <c r="L29" s="30"/>
    </row>
    <row r="30" spans="2:12" s="1" customFormat="1" ht="14.45" customHeight="1">
      <c r="B30" s="30"/>
      <c r="F30" s="33" t="s">
        <v>36</v>
      </c>
      <c r="I30" s="33" t="s">
        <v>35</v>
      </c>
      <c r="J30" s="33" t="s">
        <v>37</v>
      </c>
      <c r="L30" s="30"/>
    </row>
    <row r="31" spans="2:12" s="1" customFormat="1" ht="14.45" customHeight="1">
      <c r="B31" s="30"/>
      <c r="D31" s="56" t="s">
        <v>38</v>
      </c>
      <c r="E31" s="35" t="s">
        <v>39</v>
      </c>
      <c r="F31" s="87">
        <f>ROUND((SUM(BE123:BE291)),  2)</f>
        <v>0</v>
      </c>
      <c r="G31" s="88"/>
      <c r="H31" s="88"/>
      <c r="I31" s="89">
        <v>0.2</v>
      </c>
      <c r="J31" s="87">
        <f>ROUND(((SUM(BE123:BE291))*I31),  2)</f>
        <v>0</v>
      </c>
      <c r="L31" s="30"/>
    </row>
    <row r="32" spans="2:12" s="1" customFormat="1" ht="14.45" customHeight="1">
      <c r="B32" s="30"/>
      <c r="E32" s="35" t="s">
        <v>40</v>
      </c>
      <c r="F32" s="87">
        <f>ROUND((SUM(BF123:BF291)),  2)</f>
        <v>0</v>
      </c>
      <c r="G32" s="88"/>
      <c r="H32" s="88"/>
      <c r="I32" s="89">
        <v>0.2</v>
      </c>
      <c r="J32" s="87">
        <f>ROUND(((SUM(BF123:BF291))*I32),  2)</f>
        <v>0</v>
      </c>
      <c r="L32" s="30"/>
    </row>
    <row r="33" spans="2:12" s="1" customFormat="1" ht="14.45" hidden="1" customHeight="1">
      <c r="B33" s="30"/>
      <c r="E33" s="25" t="s">
        <v>41</v>
      </c>
      <c r="F33" s="90">
        <f>ROUND((SUM(BG123:BG291)),  2)</f>
        <v>0</v>
      </c>
      <c r="I33" s="91">
        <v>0.2</v>
      </c>
      <c r="J33" s="90">
        <f>0</f>
        <v>0</v>
      </c>
      <c r="L33" s="30"/>
    </row>
    <row r="34" spans="2:12" s="1" customFormat="1" ht="14.45" hidden="1" customHeight="1">
      <c r="B34" s="30"/>
      <c r="E34" s="25" t="s">
        <v>42</v>
      </c>
      <c r="F34" s="90">
        <f>ROUND((SUM(BH123:BH291)),  2)</f>
        <v>0</v>
      </c>
      <c r="I34" s="91">
        <v>0.2</v>
      </c>
      <c r="J34" s="90">
        <f>0</f>
        <v>0</v>
      </c>
      <c r="L34" s="30"/>
    </row>
    <row r="35" spans="2:12" s="1" customFormat="1" ht="14.45" hidden="1" customHeight="1">
      <c r="B35" s="30"/>
      <c r="E35" s="35" t="s">
        <v>43</v>
      </c>
      <c r="F35" s="87">
        <f>ROUND((SUM(BI123:BI291)),  2)</f>
        <v>0</v>
      </c>
      <c r="G35" s="88"/>
      <c r="H35" s="88"/>
      <c r="I35" s="89">
        <v>0</v>
      </c>
      <c r="J35" s="87">
        <f>0</f>
        <v>0</v>
      </c>
      <c r="L35" s="30"/>
    </row>
    <row r="36" spans="2:12" s="1" customFormat="1" ht="6.95" customHeight="1">
      <c r="B36" s="30"/>
      <c r="L36" s="30"/>
    </row>
    <row r="37" spans="2:12" s="1" customFormat="1" ht="25.35" customHeight="1">
      <c r="B37" s="30"/>
      <c r="C37" s="92"/>
      <c r="D37" s="93" t="s">
        <v>44</v>
      </c>
      <c r="E37" s="58"/>
      <c r="F37" s="58"/>
      <c r="G37" s="94" t="s">
        <v>45</v>
      </c>
      <c r="H37" s="95" t="s">
        <v>46</v>
      </c>
      <c r="I37" s="58"/>
      <c r="J37" s="96">
        <f>SUM(J28:J35)</f>
        <v>0</v>
      </c>
      <c r="K37" s="97"/>
      <c r="L37" s="30"/>
    </row>
    <row r="38" spans="2:12" s="1" customFormat="1" ht="14.45" customHeight="1">
      <c r="B38" s="30"/>
      <c r="L38" s="30"/>
    </row>
    <row r="39" spans="2:12" ht="14.45" customHeight="1">
      <c r="B39" s="18"/>
      <c r="L39" s="18"/>
    </row>
    <row r="40" spans="2:12" ht="14.45" customHeight="1">
      <c r="B40" s="18"/>
      <c r="L40" s="18"/>
    </row>
    <row r="41" spans="2:12" ht="14.45" customHeight="1">
      <c r="B41" s="18"/>
      <c r="L41" s="18"/>
    </row>
    <row r="42" spans="2:12" ht="14.45" customHeight="1">
      <c r="B42" s="18"/>
      <c r="L42" s="18"/>
    </row>
    <row r="43" spans="2:12" ht="14.45" customHeight="1">
      <c r="B43" s="18"/>
      <c r="L43" s="18"/>
    </row>
    <row r="44" spans="2:12" ht="14.45" customHeight="1">
      <c r="B44" s="18"/>
      <c r="L44" s="18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30"/>
      <c r="D50" s="42" t="s">
        <v>47</v>
      </c>
      <c r="E50" s="43"/>
      <c r="F50" s="43"/>
      <c r="G50" s="42" t="s">
        <v>48</v>
      </c>
      <c r="H50" s="43"/>
      <c r="I50" s="43"/>
      <c r="J50" s="43"/>
      <c r="K50" s="43"/>
      <c r="L50" s="30"/>
    </row>
    <row r="51" spans="2:12" ht="11.25">
      <c r="B51" s="18"/>
      <c r="L51" s="18"/>
    </row>
    <row r="52" spans="2:12" ht="11.25">
      <c r="B52" s="18"/>
      <c r="L52" s="18"/>
    </row>
    <row r="53" spans="2:12" ht="11.25">
      <c r="B53" s="18"/>
      <c r="L53" s="18"/>
    </row>
    <row r="54" spans="2:12" ht="11.25">
      <c r="B54" s="18"/>
      <c r="L54" s="18"/>
    </row>
    <row r="55" spans="2:12" ht="11.25">
      <c r="B55" s="18"/>
      <c r="L55" s="18"/>
    </row>
    <row r="56" spans="2:12" ht="11.25">
      <c r="B56" s="18"/>
      <c r="L56" s="18"/>
    </row>
    <row r="57" spans="2:12" ht="11.25">
      <c r="B57" s="18"/>
      <c r="L57" s="18"/>
    </row>
    <row r="58" spans="2:12" ht="11.25">
      <c r="B58" s="18"/>
      <c r="L58" s="18"/>
    </row>
    <row r="59" spans="2:12" ht="11.25">
      <c r="B59" s="18"/>
      <c r="L59" s="18"/>
    </row>
    <row r="60" spans="2:12" ht="11.25">
      <c r="B60" s="18"/>
      <c r="L60" s="18"/>
    </row>
    <row r="61" spans="2:12" s="1" customFormat="1" ht="12.75">
      <c r="B61" s="30"/>
      <c r="D61" s="44" t="s">
        <v>49</v>
      </c>
      <c r="E61" s="32"/>
      <c r="F61" s="98" t="s">
        <v>50</v>
      </c>
      <c r="G61" s="44" t="s">
        <v>49</v>
      </c>
      <c r="H61" s="32"/>
      <c r="I61" s="32"/>
      <c r="J61" s="99" t="s">
        <v>50</v>
      </c>
      <c r="K61" s="32"/>
      <c r="L61" s="30"/>
    </row>
    <row r="62" spans="2:12" ht="11.25">
      <c r="B62" s="18"/>
      <c r="L62" s="18"/>
    </row>
    <row r="63" spans="2:12" ht="11.25">
      <c r="B63" s="18"/>
      <c r="L63" s="18"/>
    </row>
    <row r="64" spans="2:12" ht="11.25">
      <c r="B64" s="18"/>
      <c r="L64" s="18"/>
    </row>
    <row r="65" spans="2:12" s="1" customFormat="1" ht="12.75">
      <c r="B65" s="30"/>
      <c r="D65" s="42" t="s">
        <v>51</v>
      </c>
      <c r="E65" s="43"/>
      <c r="F65" s="43"/>
      <c r="G65" s="42" t="s">
        <v>52</v>
      </c>
      <c r="H65" s="43"/>
      <c r="I65" s="43"/>
      <c r="J65" s="43"/>
      <c r="K65" s="43"/>
      <c r="L65" s="30"/>
    </row>
    <row r="66" spans="2:12" ht="11.25">
      <c r="B66" s="18"/>
      <c r="L66" s="18"/>
    </row>
    <row r="67" spans="2:12" ht="11.25">
      <c r="B67" s="18"/>
      <c r="L67" s="18"/>
    </row>
    <row r="68" spans="2:12" ht="11.25">
      <c r="B68" s="18"/>
      <c r="L68" s="18"/>
    </row>
    <row r="69" spans="2:12" ht="11.25">
      <c r="B69" s="18"/>
      <c r="L69" s="18"/>
    </row>
    <row r="70" spans="2:12" ht="11.25">
      <c r="B70" s="18"/>
      <c r="L70" s="18"/>
    </row>
    <row r="71" spans="2:12" ht="11.25">
      <c r="B71" s="18"/>
      <c r="L71" s="18"/>
    </row>
    <row r="72" spans="2:12" ht="11.25">
      <c r="B72" s="18"/>
      <c r="L72" s="18"/>
    </row>
    <row r="73" spans="2:12" ht="11.25">
      <c r="B73" s="18"/>
      <c r="L73" s="18"/>
    </row>
    <row r="74" spans="2:12" ht="11.25">
      <c r="B74" s="18"/>
      <c r="L74" s="18"/>
    </row>
    <row r="75" spans="2:12" ht="11.25">
      <c r="B75" s="18"/>
      <c r="L75" s="18"/>
    </row>
    <row r="76" spans="2:12" s="1" customFormat="1" ht="12.75">
      <c r="B76" s="30"/>
      <c r="D76" s="44" t="s">
        <v>49</v>
      </c>
      <c r="E76" s="32"/>
      <c r="F76" s="98" t="s">
        <v>50</v>
      </c>
      <c r="G76" s="44" t="s">
        <v>49</v>
      </c>
      <c r="H76" s="32"/>
      <c r="I76" s="32"/>
      <c r="J76" s="99" t="s">
        <v>50</v>
      </c>
      <c r="K76" s="32"/>
      <c r="L76" s="30"/>
    </row>
    <row r="77" spans="2:12" s="1" customFormat="1" ht="14.45" customHeigh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30"/>
    </row>
    <row r="81" spans="2:47" s="1" customFormat="1" ht="6.95" hidden="1" customHeight="1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30"/>
    </row>
    <row r="82" spans="2:47" s="1" customFormat="1" ht="24.95" hidden="1" customHeight="1">
      <c r="B82" s="30"/>
      <c r="C82" s="19" t="s">
        <v>82</v>
      </c>
      <c r="L82" s="30"/>
    </row>
    <row r="83" spans="2:47" s="1" customFormat="1" ht="6.95" hidden="1" customHeight="1">
      <c r="B83" s="30"/>
      <c r="L83" s="30"/>
    </row>
    <row r="84" spans="2:47" s="1" customFormat="1" ht="12" hidden="1" customHeight="1">
      <c r="B84" s="30"/>
      <c r="C84" s="25" t="s">
        <v>15</v>
      </c>
      <c r="L84" s="30"/>
    </row>
    <row r="85" spans="2:47" s="1" customFormat="1" ht="30" hidden="1" customHeight="1">
      <c r="B85" s="30"/>
      <c r="E85" s="200" t="str">
        <f>E7</f>
        <v>Ul. Kittenbergera a ul. Sv. Michala, Levice - chodníky</v>
      </c>
      <c r="F85" s="220"/>
      <c r="G85" s="220"/>
      <c r="H85" s="220"/>
      <c r="L85" s="30"/>
    </row>
    <row r="86" spans="2:47" s="1" customFormat="1" ht="6.95" hidden="1" customHeight="1">
      <c r="B86" s="30"/>
      <c r="L86" s="30"/>
    </row>
    <row r="87" spans="2:47" s="1" customFormat="1" ht="12" hidden="1" customHeight="1">
      <c r="B87" s="30"/>
      <c r="C87" s="25" t="s">
        <v>19</v>
      </c>
      <c r="F87" s="23" t="str">
        <f>F10</f>
        <v>Levice</v>
      </c>
      <c r="I87" s="25" t="s">
        <v>21</v>
      </c>
      <c r="J87" s="53" t="str">
        <f>IF(J10="","",J10)</f>
        <v>29.11. 2024</v>
      </c>
      <c r="L87" s="30"/>
    </row>
    <row r="88" spans="2:47" s="1" customFormat="1" ht="6.95" hidden="1" customHeight="1">
      <c r="B88" s="30"/>
      <c r="L88" s="30"/>
    </row>
    <row r="89" spans="2:47" s="1" customFormat="1" ht="15.2" hidden="1" customHeight="1">
      <c r="B89" s="30"/>
      <c r="C89" s="25" t="s">
        <v>22</v>
      </c>
      <c r="F89" s="23" t="str">
        <f>E13</f>
        <v>Mesto Levice</v>
      </c>
      <c r="I89" s="25" t="s">
        <v>28</v>
      </c>
      <c r="J89" s="28" t="str">
        <f>E19</f>
        <v xml:space="preserve"> </v>
      </c>
      <c r="L89" s="30"/>
    </row>
    <row r="90" spans="2:47" s="1" customFormat="1" ht="15.2" hidden="1" customHeight="1">
      <c r="B90" s="30"/>
      <c r="C90" s="25" t="s">
        <v>26</v>
      </c>
      <c r="F90" s="23" t="str">
        <f>IF(E16="","",E16)</f>
        <v>Vyplň údaj</v>
      </c>
      <c r="I90" s="25" t="s">
        <v>31</v>
      </c>
      <c r="J90" s="28" t="str">
        <f>E22</f>
        <v>DAQE Slovakia s.r.o.</v>
      </c>
      <c r="L90" s="30"/>
    </row>
    <row r="91" spans="2:47" s="1" customFormat="1" ht="10.35" hidden="1" customHeight="1">
      <c r="B91" s="30"/>
      <c r="L91" s="30"/>
    </row>
    <row r="92" spans="2:47" s="1" customFormat="1" ht="29.25" hidden="1" customHeight="1">
      <c r="B92" s="30"/>
      <c r="C92" s="100" t="s">
        <v>83</v>
      </c>
      <c r="D92" s="92"/>
      <c r="E92" s="92"/>
      <c r="F92" s="92"/>
      <c r="G92" s="92"/>
      <c r="H92" s="92"/>
      <c r="I92" s="92"/>
      <c r="J92" s="101" t="s">
        <v>84</v>
      </c>
      <c r="K92" s="92"/>
      <c r="L92" s="30"/>
    </row>
    <row r="93" spans="2:47" s="1" customFormat="1" ht="10.35" hidden="1" customHeight="1">
      <c r="B93" s="30"/>
      <c r="L93" s="30"/>
    </row>
    <row r="94" spans="2:47" s="1" customFormat="1" ht="22.9" hidden="1" customHeight="1">
      <c r="B94" s="30"/>
      <c r="C94" s="102" t="s">
        <v>85</v>
      </c>
      <c r="J94" s="67">
        <f>J123</f>
        <v>0</v>
      </c>
      <c r="L94" s="30"/>
      <c r="AU94" s="15" t="s">
        <v>86</v>
      </c>
    </row>
    <row r="95" spans="2:47" s="8" customFormat="1" ht="24.95" hidden="1" customHeight="1">
      <c r="B95" s="103"/>
      <c r="D95" s="104" t="s">
        <v>87</v>
      </c>
      <c r="E95" s="105"/>
      <c r="F95" s="105"/>
      <c r="G95" s="105"/>
      <c r="H95" s="105"/>
      <c r="I95" s="105"/>
      <c r="J95" s="106">
        <f>J124</f>
        <v>0</v>
      </c>
      <c r="L95" s="103"/>
    </row>
    <row r="96" spans="2:47" s="9" customFormat="1" ht="19.899999999999999" hidden="1" customHeight="1">
      <c r="B96" s="107"/>
      <c r="D96" s="108" t="s">
        <v>88</v>
      </c>
      <c r="E96" s="109"/>
      <c r="F96" s="109"/>
      <c r="G96" s="109"/>
      <c r="H96" s="109"/>
      <c r="I96" s="109"/>
      <c r="J96" s="110">
        <f>J125</f>
        <v>0</v>
      </c>
      <c r="L96" s="107"/>
    </row>
    <row r="97" spans="2:12" s="9" customFormat="1" ht="19.899999999999999" hidden="1" customHeight="1">
      <c r="B97" s="107"/>
      <c r="D97" s="108" t="s">
        <v>89</v>
      </c>
      <c r="E97" s="109"/>
      <c r="F97" s="109"/>
      <c r="G97" s="109"/>
      <c r="H97" s="109"/>
      <c r="I97" s="109"/>
      <c r="J97" s="110">
        <f>J194</f>
        <v>0</v>
      </c>
      <c r="L97" s="107"/>
    </row>
    <row r="98" spans="2:12" s="9" customFormat="1" ht="19.899999999999999" hidden="1" customHeight="1">
      <c r="B98" s="107"/>
      <c r="D98" s="108" t="s">
        <v>90</v>
      </c>
      <c r="E98" s="109"/>
      <c r="F98" s="109"/>
      <c r="G98" s="109"/>
      <c r="H98" s="109"/>
      <c r="I98" s="109"/>
      <c r="J98" s="110">
        <f>J198</f>
        <v>0</v>
      </c>
      <c r="L98" s="107"/>
    </row>
    <row r="99" spans="2:12" s="9" customFormat="1" ht="19.899999999999999" hidden="1" customHeight="1">
      <c r="B99" s="107"/>
      <c r="D99" s="108" t="s">
        <v>91</v>
      </c>
      <c r="E99" s="109"/>
      <c r="F99" s="109"/>
      <c r="G99" s="109"/>
      <c r="H99" s="109"/>
      <c r="I99" s="109"/>
      <c r="J99" s="110">
        <f>J201</f>
        <v>0</v>
      </c>
      <c r="L99" s="107"/>
    </row>
    <row r="100" spans="2:12" s="9" customFormat="1" ht="19.899999999999999" hidden="1" customHeight="1">
      <c r="B100" s="107"/>
      <c r="D100" s="108" t="s">
        <v>92</v>
      </c>
      <c r="E100" s="109"/>
      <c r="F100" s="109"/>
      <c r="G100" s="109"/>
      <c r="H100" s="109"/>
      <c r="I100" s="109"/>
      <c r="J100" s="110">
        <f>J235</f>
        <v>0</v>
      </c>
      <c r="L100" s="107"/>
    </row>
    <row r="101" spans="2:12" s="9" customFormat="1" ht="19.899999999999999" hidden="1" customHeight="1">
      <c r="B101" s="107"/>
      <c r="D101" s="108" t="s">
        <v>93</v>
      </c>
      <c r="E101" s="109"/>
      <c r="F101" s="109"/>
      <c r="G101" s="109"/>
      <c r="H101" s="109"/>
      <c r="I101" s="109"/>
      <c r="J101" s="110">
        <f>J239</f>
        <v>0</v>
      </c>
      <c r="L101" s="107"/>
    </row>
    <row r="102" spans="2:12" s="9" customFormat="1" ht="19.899999999999999" hidden="1" customHeight="1">
      <c r="B102" s="107"/>
      <c r="D102" s="108" t="s">
        <v>94</v>
      </c>
      <c r="E102" s="109"/>
      <c r="F102" s="109"/>
      <c r="G102" s="109"/>
      <c r="H102" s="109"/>
      <c r="I102" s="109"/>
      <c r="J102" s="110">
        <f>J284</f>
        <v>0</v>
      </c>
      <c r="L102" s="107"/>
    </row>
    <row r="103" spans="2:12" s="8" customFormat="1" ht="24.95" hidden="1" customHeight="1">
      <c r="B103" s="103"/>
      <c r="D103" s="104" t="s">
        <v>95</v>
      </c>
      <c r="E103" s="105"/>
      <c r="F103" s="105"/>
      <c r="G103" s="105"/>
      <c r="H103" s="105"/>
      <c r="I103" s="105"/>
      <c r="J103" s="106">
        <f>J286</f>
        <v>0</v>
      </c>
      <c r="L103" s="103"/>
    </row>
    <row r="104" spans="2:12" s="9" customFormat="1" ht="19.899999999999999" hidden="1" customHeight="1">
      <c r="B104" s="107"/>
      <c r="D104" s="108" t="s">
        <v>96</v>
      </c>
      <c r="E104" s="109"/>
      <c r="F104" s="109"/>
      <c r="G104" s="109"/>
      <c r="H104" s="109"/>
      <c r="I104" s="109"/>
      <c r="J104" s="110">
        <f>J287</f>
        <v>0</v>
      </c>
      <c r="L104" s="107"/>
    </row>
    <row r="105" spans="2:12" s="8" customFormat="1" ht="24.95" hidden="1" customHeight="1">
      <c r="B105" s="103"/>
      <c r="D105" s="104" t="s">
        <v>97</v>
      </c>
      <c r="E105" s="105"/>
      <c r="F105" s="105"/>
      <c r="G105" s="105"/>
      <c r="H105" s="105"/>
      <c r="I105" s="105"/>
      <c r="J105" s="106">
        <f>J289</f>
        <v>0</v>
      </c>
      <c r="L105" s="103"/>
    </row>
    <row r="106" spans="2:12" s="1" customFormat="1" ht="21.75" hidden="1" customHeight="1">
      <c r="B106" s="30"/>
      <c r="L106" s="30"/>
    </row>
    <row r="107" spans="2:12" s="1" customFormat="1" ht="6.95" hidden="1" customHeight="1">
      <c r="B107" s="45"/>
      <c r="C107" s="46"/>
      <c r="D107" s="46"/>
      <c r="E107" s="46"/>
      <c r="F107" s="46"/>
      <c r="G107" s="46"/>
      <c r="H107" s="46"/>
      <c r="I107" s="46"/>
      <c r="J107" s="46"/>
      <c r="K107" s="46"/>
      <c r="L107" s="30"/>
    </row>
    <row r="108" spans="2:12" ht="11.25" hidden="1"/>
    <row r="109" spans="2:12" ht="11.25" hidden="1"/>
    <row r="110" spans="2:12" ht="11.25" hidden="1"/>
    <row r="111" spans="2:12" s="1" customFormat="1" ht="6.95" customHeight="1">
      <c r="B111" s="47"/>
      <c r="C111" s="48"/>
      <c r="D111" s="48"/>
      <c r="E111" s="48"/>
      <c r="F111" s="48"/>
      <c r="G111" s="48"/>
      <c r="H111" s="48"/>
      <c r="I111" s="48"/>
      <c r="J111" s="48"/>
      <c r="K111" s="48"/>
      <c r="L111" s="30"/>
    </row>
    <row r="112" spans="2:12" s="1" customFormat="1" ht="24.95" customHeight="1">
      <c r="B112" s="30"/>
      <c r="C112" s="19" t="s">
        <v>98</v>
      </c>
      <c r="L112" s="30"/>
    </row>
    <row r="113" spans="2:65" s="1" customFormat="1" ht="6.95" customHeight="1">
      <c r="B113" s="30"/>
      <c r="L113" s="30"/>
    </row>
    <row r="114" spans="2:65" s="1" customFormat="1" ht="12" customHeight="1">
      <c r="B114" s="30"/>
      <c r="C114" s="25" t="s">
        <v>15</v>
      </c>
      <c r="L114" s="30"/>
    </row>
    <row r="115" spans="2:65" s="1" customFormat="1" ht="30" customHeight="1">
      <c r="B115" s="30"/>
      <c r="E115" s="200" t="str">
        <f>E7</f>
        <v>Ul. Kittenbergera a ul. Sv. Michala, Levice - chodníky</v>
      </c>
      <c r="F115" s="220"/>
      <c r="G115" s="220"/>
      <c r="H115" s="220"/>
      <c r="L115" s="30"/>
    </row>
    <row r="116" spans="2:65" s="1" customFormat="1" ht="6.95" customHeight="1">
      <c r="B116" s="30"/>
      <c r="L116" s="30"/>
    </row>
    <row r="117" spans="2:65" s="1" customFormat="1" ht="12" customHeight="1">
      <c r="B117" s="30"/>
      <c r="C117" s="25" t="s">
        <v>19</v>
      </c>
      <c r="F117" s="23" t="str">
        <f>F10</f>
        <v>Levice</v>
      </c>
      <c r="I117" s="25" t="s">
        <v>21</v>
      </c>
      <c r="J117" s="53" t="str">
        <f>IF(J10="","",J10)</f>
        <v>29.11. 2024</v>
      </c>
      <c r="L117" s="30"/>
    </row>
    <row r="118" spans="2:65" s="1" customFormat="1" ht="6.95" customHeight="1">
      <c r="B118" s="30"/>
      <c r="L118" s="30"/>
    </row>
    <row r="119" spans="2:65" s="1" customFormat="1" ht="15.2" customHeight="1">
      <c r="B119" s="30"/>
      <c r="C119" s="25" t="s">
        <v>22</v>
      </c>
      <c r="F119" s="23" t="str">
        <f>E13</f>
        <v>Mesto Levice</v>
      </c>
      <c r="I119" s="25" t="s">
        <v>28</v>
      </c>
      <c r="J119" s="28" t="str">
        <f>E19</f>
        <v xml:space="preserve"> </v>
      </c>
      <c r="L119" s="30"/>
    </row>
    <row r="120" spans="2:65" s="1" customFormat="1" ht="15.2" customHeight="1">
      <c r="B120" s="30"/>
      <c r="C120" s="25" t="s">
        <v>26</v>
      </c>
      <c r="F120" s="23" t="str">
        <f>IF(E16="","",E16)</f>
        <v>Vyplň údaj</v>
      </c>
      <c r="I120" s="25" t="s">
        <v>31</v>
      </c>
      <c r="J120" s="28" t="str">
        <f>E22</f>
        <v>DAQE Slovakia s.r.o.</v>
      </c>
      <c r="L120" s="30"/>
    </row>
    <row r="121" spans="2:65" s="1" customFormat="1" ht="10.35" customHeight="1">
      <c r="B121" s="30"/>
      <c r="L121" s="30"/>
    </row>
    <row r="122" spans="2:65" s="10" customFormat="1" ht="29.25" customHeight="1">
      <c r="B122" s="111"/>
      <c r="C122" s="112" t="s">
        <v>99</v>
      </c>
      <c r="D122" s="113" t="s">
        <v>59</v>
      </c>
      <c r="E122" s="113" t="s">
        <v>55</v>
      </c>
      <c r="F122" s="113" t="s">
        <v>56</v>
      </c>
      <c r="G122" s="113" t="s">
        <v>100</v>
      </c>
      <c r="H122" s="113" t="s">
        <v>101</v>
      </c>
      <c r="I122" s="113" t="s">
        <v>102</v>
      </c>
      <c r="J122" s="114" t="s">
        <v>84</v>
      </c>
      <c r="K122" s="115" t="s">
        <v>103</v>
      </c>
      <c r="L122" s="111"/>
      <c r="M122" s="60" t="s">
        <v>1</v>
      </c>
      <c r="N122" s="61" t="s">
        <v>38</v>
      </c>
      <c r="O122" s="61" t="s">
        <v>104</v>
      </c>
      <c r="P122" s="61" t="s">
        <v>105</v>
      </c>
      <c r="Q122" s="61" t="s">
        <v>106</v>
      </c>
      <c r="R122" s="61" t="s">
        <v>107</v>
      </c>
      <c r="S122" s="61" t="s">
        <v>108</v>
      </c>
      <c r="T122" s="62" t="s">
        <v>109</v>
      </c>
    </row>
    <row r="123" spans="2:65" s="1" customFormat="1" ht="22.9" customHeight="1">
      <c r="B123" s="30"/>
      <c r="C123" s="65" t="s">
        <v>85</v>
      </c>
      <c r="J123" s="116">
        <f>BK123</f>
        <v>0</v>
      </c>
      <c r="L123" s="30"/>
      <c r="M123" s="63"/>
      <c r="N123" s="54"/>
      <c r="O123" s="54"/>
      <c r="P123" s="117">
        <f>P124+P286+P289</f>
        <v>0</v>
      </c>
      <c r="Q123" s="54"/>
      <c r="R123" s="117">
        <f>R124+R286+R289</f>
        <v>803.04793159999997</v>
      </c>
      <c r="S123" s="54"/>
      <c r="T123" s="118">
        <f>T124+T286+T289</f>
        <v>364.22400000000005</v>
      </c>
      <c r="AT123" s="15" t="s">
        <v>73</v>
      </c>
      <c r="AU123" s="15" t="s">
        <v>86</v>
      </c>
      <c r="BK123" s="119">
        <f>BK124+BK286+BK289</f>
        <v>0</v>
      </c>
    </row>
    <row r="124" spans="2:65" s="11" customFormat="1" ht="25.9" customHeight="1">
      <c r="B124" s="120"/>
      <c r="D124" s="121" t="s">
        <v>73</v>
      </c>
      <c r="E124" s="122" t="s">
        <v>110</v>
      </c>
      <c r="F124" s="122" t="s">
        <v>111</v>
      </c>
      <c r="I124" s="123"/>
      <c r="J124" s="124">
        <f>BK124</f>
        <v>0</v>
      </c>
      <c r="L124" s="120"/>
      <c r="M124" s="125"/>
      <c r="P124" s="126">
        <f>P125+P194+P198+P201+P235+P239+P284</f>
        <v>0</v>
      </c>
      <c r="R124" s="126">
        <f>R125+R194+R198+R201+R235+R239+R284</f>
        <v>803.04273160000002</v>
      </c>
      <c r="T124" s="127">
        <f>T125+T194+T198+T201+T235+T239+T284</f>
        <v>364.22400000000005</v>
      </c>
      <c r="AR124" s="121" t="s">
        <v>79</v>
      </c>
      <c r="AT124" s="128" t="s">
        <v>73</v>
      </c>
      <c r="AU124" s="128" t="s">
        <v>74</v>
      </c>
      <c r="AY124" s="121" t="s">
        <v>112</v>
      </c>
      <c r="BK124" s="129">
        <f>BK125+BK194+BK198+BK201+BK235+BK239+BK284</f>
        <v>0</v>
      </c>
    </row>
    <row r="125" spans="2:65" s="11" customFormat="1" ht="22.9" customHeight="1">
      <c r="B125" s="120"/>
      <c r="D125" s="121" t="s">
        <v>73</v>
      </c>
      <c r="E125" s="130" t="s">
        <v>79</v>
      </c>
      <c r="F125" s="130" t="s">
        <v>113</v>
      </c>
      <c r="I125" s="123"/>
      <c r="J125" s="131">
        <f>BK125</f>
        <v>0</v>
      </c>
      <c r="L125" s="120"/>
      <c r="M125" s="125"/>
      <c r="P125" s="126">
        <f>SUM(P126:P193)</f>
        <v>0</v>
      </c>
      <c r="R125" s="126">
        <f>SUM(R126:R193)</f>
        <v>2.6831449999999997</v>
      </c>
      <c r="T125" s="127">
        <f>SUM(T126:T193)</f>
        <v>364.22400000000005</v>
      </c>
      <c r="AR125" s="121" t="s">
        <v>79</v>
      </c>
      <c r="AT125" s="128" t="s">
        <v>73</v>
      </c>
      <c r="AU125" s="128" t="s">
        <v>79</v>
      </c>
      <c r="AY125" s="121" t="s">
        <v>112</v>
      </c>
      <c r="BK125" s="129">
        <f>SUM(BK126:BK193)</f>
        <v>0</v>
      </c>
    </row>
    <row r="126" spans="2:65" s="1" customFormat="1" ht="24.2" customHeight="1">
      <c r="B126" s="132"/>
      <c r="C126" s="133" t="s">
        <v>79</v>
      </c>
      <c r="D126" s="133" t="s">
        <v>114</v>
      </c>
      <c r="E126" s="134" t="s">
        <v>115</v>
      </c>
      <c r="F126" s="135" t="s">
        <v>116</v>
      </c>
      <c r="G126" s="136" t="s">
        <v>117</v>
      </c>
      <c r="H126" s="137">
        <v>28</v>
      </c>
      <c r="I126" s="138"/>
      <c r="J126" s="139">
        <f>ROUND(I126*H126,2)</f>
        <v>0</v>
      </c>
      <c r="K126" s="140"/>
      <c r="L126" s="30"/>
      <c r="M126" s="141" t="s">
        <v>1</v>
      </c>
      <c r="N126" s="142" t="s">
        <v>40</v>
      </c>
      <c r="P126" s="143">
        <f>O126*H126</f>
        <v>0</v>
      </c>
      <c r="Q126" s="143">
        <v>0</v>
      </c>
      <c r="R126" s="143">
        <f>Q126*H126</f>
        <v>0</v>
      </c>
      <c r="S126" s="143">
        <v>0.18099999999999999</v>
      </c>
      <c r="T126" s="144">
        <f>S126*H126</f>
        <v>5.0679999999999996</v>
      </c>
      <c r="AR126" s="145" t="s">
        <v>118</v>
      </c>
      <c r="AT126" s="145" t="s">
        <v>114</v>
      </c>
      <c r="AU126" s="145" t="s">
        <v>119</v>
      </c>
      <c r="AY126" s="15" t="s">
        <v>112</v>
      </c>
      <c r="BE126" s="146">
        <f>IF(N126="základná",J126,0)</f>
        <v>0</v>
      </c>
      <c r="BF126" s="146">
        <f>IF(N126="znížená",J126,0)</f>
        <v>0</v>
      </c>
      <c r="BG126" s="146">
        <f>IF(N126="zákl. prenesená",J126,0)</f>
        <v>0</v>
      </c>
      <c r="BH126" s="146">
        <f>IF(N126="zníž. prenesená",J126,0)</f>
        <v>0</v>
      </c>
      <c r="BI126" s="146">
        <f>IF(N126="nulová",J126,0)</f>
        <v>0</v>
      </c>
      <c r="BJ126" s="15" t="s">
        <v>119</v>
      </c>
      <c r="BK126" s="146">
        <f>ROUND(I126*H126,2)</f>
        <v>0</v>
      </c>
      <c r="BL126" s="15" t="s">
        <v>118</v>
      </c>
      <c r="BM126" s="145" t="s">
        <v>120</v>
      </c>
    </row>
    <row r="127" spans="2:65" s="12" customFormat="1" ht="11.25">
      <c r="B127" s="147"/>
      <c r="D127" s="148" t="s">
        <v>121</v>
      </c>
      <c r="E127" s="149" t="s">
        <v>1</v>
      </c>
      <c r="F127" s="150" t="s">
        <v>122</v>
      </c>
      <c r="H127" s="151">
        <v>28</v>
      </c>
      <c r="I127" s="152"/>
      <c r="L127" s="147"/>
      <c r="M127" s="153"/>
      <c r="T127" s="154"/>
      <c r="AT127" s="149" t="s">
        <v>121</v>
      </c>
      <c r="AU127" s="149" t="s">
        <v>119</v>
      </c>
      <c r="AV127" s="12" t="s">
        <v>119</v>
      </c>
      <c r="AW127" s="12" t="s">
        <v>30</v>
      </c>
      <c r="AX127" s="12" t="s">
        <v>74</v>
      </c>
      <c r="AY127" s="149" t="s">
        <v>112</v>
      </c>
    </row>
    <row r="128" spans="2:65" s="13" customFormat="1" ht="11.25">
      <c r="B128" s="155"/>
      <c r="D128" s="148" t="s">
        <v>121</v>
      </c>
      <c r="E128" s="156" t="s">
        <v>1</v>
      </c>
      <c r="F128" s="157" t="s">
        <v>123</v>
      </c>
      <c r="H128" s="158">
        <v>28</v>
      </c>
      <c r="I128" s="159"/>
      <c r="L128" s="155"/>
      <c r="M128" s="160"/>
      <c r="T128" s="161"/>
      <c r="AT128" s="156" t="s">
        <v>121</v>
      </c>
      <c r="AU128" s="156" t="s">
        <v>119</v>
      </c>
      <c r="AV128" s="13" t="s">
        <v>118</v>
      </c>
      <c r="AW128" s="13" t="s">
        <v>30</v>
      </c>
      <c r="AX128" s="13" t="s">
        <v>79</v>
      </c>
      <c r="AY128" s="156" t="s">
        <v>112</v>
      </c>
    </row>
    <row r="129" spans="2:65" s="1" customFormat="1" ht="24.2" customHeight="1">
      <c r="B129" s="132"/>
      <c r="C129" s="133" t="s">
        <v>119</v>
      </c>
      <c r="D129" s="133" t="s">
        <v>114</v>
      </c>
      <c r="E129" s="134" t="s">
        <v>124</v>
      </c>
      <c r="F129" s="135" t="s">
        <v>125</v>
      </c>
      <c r="G129" s="136" t="s">
        <v>117</v>
      </c>
      <c r="H129" s="137">
        <v>1012</v>
      </c>
      <c r="I129" s="138"/>
      <c r="J129" s="139">
        <f>ROUND(I129*H129,2)</f>
        <v>0</v>
      </c>
      <c r="K129" s="140"/>
      <c r="L129" s="30"/>
      <c r="M129" s="141" t="s">
        <v>1</v>
      </c>
      <c r="N129" s="142" t="s">
        <v>40</v>
      </c>
      <c r="P129" s="143">
        <f>O129*H129</f>
        <v>0</v>
      </c>
      <c r="Q129" s="143">
        <v>0</v>
      </c>
      <c r="R129" s="143">
        <f>Q129*H129</f>
        <v>0</v>
      </c>
      <c r="S129" s="143">
        <v>9.8000000000000004E-2</v>
      </c>
      <c r="T129" s="144">
        <f>S129*H129</f>
        <v>99.176000000000002</v>
      </c>
      <c r="AR129" s="145" t="s">
        <v>118</v>
      </c>
      <c r="AT129" s="145" t="s">
        <v>114</v>
      </c>
      <c r="AU129" s="145" t="s">
        <v>119</v>
      </c>
      <c r="AY129" s="15" t="s">
        <v>112</v>
      </c>
      <c r="BE129" s="146">
        <f>IF(N129="základná",J129,0)</f>
        <v>0</v>
      </c>
      <c r="BF129" s="146">
        <f>IF(N129="znížená",J129,0)</f>
        <v>0</v>
      </c>
      <c r="BG129" s="146">
        <f>IF(N129="zákl. prenesená",J129,0)</f>
        <v>0</v>
      </c>
      <c r="BH129" s="146">
        <f>IF(N129="zníž. prenesená",J129,0)</f>
        <v>0</v>
      </c>
      <c r="BI129" s="146">
        <f>IF(N129="nulová",J129,0)</f>
        <v>0</v>
      </c>
      <c r="BJ129" s="15" t="s">
        <v>119</v>
      </c>
      <c r="BK129" s="146">
        <f>ROUND(I129*H129,2)</f>
        <v>0</v>
      </c>
      <c r="BL129" s="15" t="s">
        <v>118</v>
      </c>
      <c r="BM129" s="145" t="s">
        <v>126</v>
      </c>
    </row>
    <row r="130" spans="2:65" s="12" customFormat="1" ht="22.5">
      <c r="B130" s="147"/>
      <c r="D130" s="148" t="s">
        <v>121</v>
      </c>
      <c r="E130" s="149" t="s">
        <v>1</v>
      </c>
      <c r="F130" s="150" t="s">
        <v>127</v>
      </c>
      <c r="H130" s="151">
        <v>1012</v>
      </c>
      <c r="I130" s="152"/>
      <c r="L130" s="147"/>
      <c r="M130" s="153"/>
      <c r="T130" s="154"/>
      <c r="AT130" s="149" t="s">
        <v>121</v>
      </c>
      <c r="AU130" s="149" t="s">
        <v>119</v>
      </c>
      <c r="AV130" s="12" t="s">
        <v>119</v>
      </c>
      <c r="AW130" s="12" t="s">
        <v>30</v>
      </c>
      <c r="AX130" s="12" t="s">
        <v>74</v>
      </c>
      <c r="AY130" s="149" t="s">
        <v>112</v>
      </c>
    </row>
    <row r="131" spans="2:65" s="13" customFormat="1" ht="11.25">
      <c r="B131" s="155"/>
      <c r="D131" s="148" t="s">
        <v>121</v>
      </c>
      <c r="E131" s="156" t="s">
        <v>1</v>
      </c>
      <c r="F131" s="157" t="s">
        <v>123</v>
      </c>
      <c r="H131" s="158">
        <v>1012</v>
      </c>
      <c r="I131" s="159"/>
      <c r="L131" s="155"/>
      <c r="M131" s="160"/>
      <c r="T131" s="161"/>
      <c r="AT131" s="156" t="s">
        <v>121</v>
      </c>
      <c r="AU131" s="156" t="s">
        <v>119</v>
      </c>
      <c r="AV131" s="13" t="s">
        <v>118</v>
      </c>
      <c r="AW131" s="13" t="s">
        <v>30</v>
      </c>
      <c r="AX131" s="13" t="s">
        <v>79</v>
      </c>
      <c r="AY131" s="156" t="s">
        <v>112</v>
      </c>
    </row>
    <row r="132" spans="2:65" s="1" customFormat="1" ht="24.2" customHeight="1">
      <c r="B132" s="132"/>
      <c r="C132" s="133" t="s">
        <v>128</v>
      </c>
      <c r="D132" s="133" t="s">
        <v>114</v>
      </c>
      <c r="E132" s="134" t="s">
        <v>129</v>
      </c>
      <c r="F132" s="135" t="s">
        <v>130</v>
      </c>
      <c r="G132" s="136" t="s">
        <v>131</v>
      </c>
      <c r="H132" s="137">
        <v>76</v>
      </c>
      <c r="I132" s="138"/>
      <c r="J132" s="139">
        <f>ROUND(I132*H132,2)</f>
        <v>0</v>
      </c>
      <c r="K132" s="140"/>
      <c r="L132" s="30"/>
      <c r="M132" s="141" t="s">
        <v>1</v>
      </c>
      <c r="N132" s="142" t="s">
        <v>40</v>
      </c>
      <c r="P132" s="143">
        <f>O132*H132</f>
        <v>0</v>
      </c>
      <c r="Q132" s="143">
        <v>0</v>
      </c>
      <c r="R132" s="143">
        <f>Q132*H132</f>
        <v>0</v>
      </c>
      <c r="S132" s="143">
        <v>0.14499999999999999</v>
      </c>
      <c r="T132" s="144">
        <f>S132*H132</f>
        <v>11.02</v>
      </c>
      <c r="AR132" s="145" t="s">
        <v>118</v>
      </c>
      <c r="AT132" s="145" t="s">
        <v>114</v>
      </c>
      <c r="AU132" s="145" t="s">
        <v>119</v>
      </c>
      <c r="AY132" s="15" t="s">
        <v>112</v>
      </c>
      <c r="BE132" s="146">
        <f>IF(N132="základná",J132,0)</f>
        <v>0</v>
      </c>
      <c r="BF132" s="146">
        <f>IF(N132="znížená",J132,0)</f>
        <v>0</v>
      </c>
      <c r="BG132" s="146">
        <f>IF(N132="zákl. prenesená",J132,0)</f>
        <v>0</v>
      </c>
      <c r="BH132" s="146">
        <f>IF(N132="zníž. prenesená",J132,0)</f>
        <v>0</v>
      </c>
      <c r="BI132" s="146">
        <f>IF(N132="nulová",J132,0)</f>
        <v>0</v>
      </c>
      <c r="BJ132" s="15" t="s">
        <v>119</v>
      </c>
      <c r="BK132" s="146">
        <f>ROUND(I132*H132,2)</f>
        <v>0</v>
      </c>
      <c r="BL132" s="15" t="s">
        <v>118</v>
      </c>
      <c r="BM132" s="145" t="s">
        <v>132</v>
      </c>
    </row>
    <row r="133" spans="2:65" s="1" customFormat="1" ht="24.2" customHeight="1">
      <c r="B133" s="132"/>
      <c r="C133" s="133" t="s">
        <v>118</v>
      </c>
      <c r="D133" s="133" t="s">
        <v>114</v>
      </c>
      <c r="E133" s="134" t="s">
        <v>133</v>
      </c>
      <c r="F133" s="135" t="s">
        <v>134</v>
      </c>
      <c r="G133" s="136" t="s">
        <v>131</v>
      </c>
      <c r="H133" s="137">
        <v>367</v>
      </c>
      <c r="I133" s="138"/>
      <c r="J133" s="139">
        <f>ROUND(I133*H133,2)</f>
        <v>0</v>
      </c>
      <c r="K133" s="140"/>
      <c r="L133" s="30"/>
      <c r="M133" s="141" t="s">
        <v>1</v>
      </c>
      <c r="N133" s="142" t="s">
        <v>40</v>
      </c>
      <c r="P133" s="143">
        <f>O133*H133</f>
        <v>0</v>
      </c>
      <c r="Q133" s="143">
        <v>0</v>
      </c>
      <c r="R133" s="143">
        <f>Q133*H133</f>
        <v>0</v>
      </c>
      <c r="S133" s="143">
        <v>0.04</v>
      </c>
      <c r="T133" s="144">
        <f>S133*H133</f>
        <v>14.68</v>
      </c>
      <c r="AR133" s="145" t="s">
        <v>118</v>
      </c>
      <c r="AT133" s="145" t="s">
        <v>114</v>
      </c>
      <c r="AU133" s="145" t="s">
        <v>119</v>
      </c>
      <c r="AY133" s="15" t="s">
        <v>112</v>
      </c>
      <c r="BE133" s="146">
        <f>IF(N133="základná",J133,0)</f>
        <v>0</v>
      </c>
      <c r="BF133" s="146">
        <f>IF(N133="znížená",J133,0)</f>
        <v>0</v>
      </c>
      <c r="BG133" s="146">
        <f>IF(N133="zákl. prenesená",J133,0)</f>
        <v>0</v>
      </c>
      <c r="BH133" s="146">
        <f>IF(N133="zníž. prenesená",J133,0)</f>
        <v>0</v>
      </c>
      <c r="BI133" s="146">
        <f>IF(N133="nulová",J133,0)</f>
        <v>0</v>
      </c>
      <c r="BJ133" s="15" t="s">
        <v>119</v>
      </c>
      <c r="BK133" s="146">
        <f>ROUND(I133*H133,2)</f>
        <v>0</v>
      </c>
      <c r="BL133" s="15" t="s">
        <v>118</v>
      </c>
      <c r="BM133" s="145" t="s">
        <v>135</v>
      </c>
    </row>
    <row r="134" spans="2:65" s="12" customFormat="1" ht="33.75">
      <c r="B134" s="147"/>
      <c r="D134" s="148" t="s">
        <v>121</v>
      </c>
      <c r="E134" s="149" t="s">
        <v>1</v>
      </c>
      <c r="F134" s="150" t="s">
        <v>136</v>
      </c>
      <c r="H134" s="151">
        <v>367</v>
      </c>
      <c r="I134" s="152"/>
      <c r="L134" s="147"/>
      <c r="M134" s="153"/>
      <c r="T134" s="154"/>
      <c r="AT134" s="149" t="s">
        <v>121</v>
      </c>
      <c r="AU134" s="149" t="s">
        <v>119</v>
      </c>
      <c r="AV134" s="12" t="s">
        <v>119</v>
      </c>
      <c r="AW134" s="12" t="s">
        <v>30</v>
      </c>
      <c r="AX134" s="12" t="s">
        <v>74</v>
      </c>
      <c r="AY134" s="149" t="s">
        <v>112</v>
      </c>
    </row>
    <row r="135" spans="2:65" s="13" customFormat="1" ht="11.25">
      <c r="B135" s="155"/>
      <c r="D135" s="148" t="s">
        <v>121</v>
      </c>
      <c r="E135" s="156" t="s">
        <v>1</v>
      </c>
      <c r="F135" s="157" t="s">
        <v>123</v>
      </c>
      <c r="H135" s="158">
        <v>367</v>
      </c>
      <c r="I135" s="159"/>
      <c r="L135" s="155"/>
      <c r="M135" s="160"/>
      <c r="T135" s="161"/>
      <c r="AT135" s="156" t="s">
        <v>121</v>
      </c>
      <c r="AU135" s="156" t="s">
        <v>119</v>
      </c>
      <c r="AV135" s="13" t="s">
        <v>118</v>
      </c>
      <c r="AW135" s="13" t="s">
        <v>30</v>
      </c>
      <c r="AX135" s="13" t="s">
        <v>79</v>
      </c>
      <c r="AY135" s="156" t="s">
        <v>112</v>
      </c>
    </row>
    <row r="136" spans="2:65" s="1" customFormat="1" ht="33" customHeight="1">
      <c r="B136" s="132"/>
      <c r="C136" s="133" t="s">
        <v>137</v>
      </c>
      <c r="D136" s="133" t="s">
        <v>114</v>
      </c>
      <c r="E136" s="134" t="s">
        <v>138</v>
      </c>
      <c r="F136" s="135" t="s">
        <v>139</v>
      </c>
      <c r="G136" s="136" t="s">
        <v>117</v>
      </c>
      <c r="H136" s="137">
        <v>28</v>
      </c>
      <c r="I136" s="138"/>
      <c r="J136" s="139">
        <f>ROUND(I136*H136,2)</f>
        <v>0</v>
      </c>
      <c r="K136" s="140"/>
      <c r="L136" s="30"/>
      <c r="M136" s="141" t="s">
        <v>1</v>
      </c>
      <c r="N136" s="142" t="s">
        <v>40</v>
      </c>
      <c r="P136" s="143">
        <f>O136*H136</f>
        <v>0</v>
      </c>
      <c r="Q136" s="143">
        <v>0</v>
      </c>
      <c r="R136" s="143">
        <f>Q136*H136</f>
        <v>0</v>
      </c>
      <c r="S136" s="143">
        <v>0.23499999999999999</v>
      </c>
      <c r="T136" s="144">
        <f>S136*H136</f>
        <v>6.58</v>
      </c>
      <c r="AR136" s="145" t="s">
        <v>118</v>
      </c>
      <c r="AT136" s="145" t="s">
        <v>114</v>
      </c>
      <c r="AU136" s="145" t="s">
        <v>119</v>
      </c>
      <c r="AY136" s="15" t="s">
        <v>112</v>
      </c>
      <c r="BE136" s="146">
        <f>IF(N136="základná",J136,0)</f>
        <v>0</v>
      </c>
      <c r="BF136" s="146">
        <f>IF(N136="znížená",J136,0)</f>
        <v>0</v>
      </c>
      <c r="BG136" s="146">
        <f>IF(N136="zákl. prenesená",J136,0)</f>
        <v>0</v>
      </c>
      <c r="BH136" s="146">
        <f>IF(N136="zníž. prenesená",J136,0)</f>
        <v>0</v>
      </c>
      <c r="BI136" s="146">
        <f>IF(N136="nulová",J136,0)</f>
        <v>0</v>
      </c>
      <c r="BJ136" s="15" t="s">
        <v>119</v>
      </c>
      <c r="BK136" s="146">
        <f>ROUND(I136*H136,2)</f>
        <v>0</v>
      </c>
      <c r="BL136" s="15" t="s">
        <v>118</v>
      </c>
      <c r="BM136" s="145" t="s">
        <v>140</v>
      </c>
    </row>
    <row r="137" spans="2:65" s="12" customFormat="1" ht="22.5">
      <c r="B137" s="147"/>
      <c r="D137" s="148" t="s">
        <v>121</v>
      </c>
      <c r="E137" s="149" t="s">
        <v>1</v>
      </c>
      <c r="F137" s="150" t="s">
        <v>141</v>
      </c>
      <c r="H137" s="151">
        <v>28</v>
      </c>
      <c r="I137" s="152"/>
      <c r="L137" s="147"/>
      <c r="M137" s="153"/>
      <c r="T137" s="154"/>
      <c r="AT137" s="149" t="s">
        <v>121</v>
      </c>
      <c r="AU137" s="149" t="s">
        <v>119</v>
      </c>
      <c r="AV137" s="12" t="s">
        <v>119</v>
      </c>
      <c r="AW137" s="12" t="s">
        <v>30</v>
      </c>
      <c r="AX137" s="12" t="s">
        <v>74</v>
      </c>
      <c r="AY137" s="149" t="s">
        <v>112</v>
      </c>
    </row>
    <row r="138" spans="2:65" s="13" customFormat="1" ht="11.25">
      <c r="B138" s="155"/>
      <c r="D138" s="148" t="s">
        <v>121</v>
      </c>
      <c r="E138" s="156" t="s">
        <v>1</v>
      </c>
      <c r="F138" s="157" t="s">
        <v>123</v>
      </c>
      <c r="H138" s="158">
        <v>28</v>
      </c>
      <c r="I138" s="159"/>
      <c r="L138" s="155"/>
      <c r="M138" s="160"/>
      <c r="T138" s="161"/>
      <c r="AT138" s="156" t="s">
        <v>121</v>
      </c>
      <c r="AU138" s="156" t="s">
        <v>119</v>
      </c>
      <c r="AV138" s="13" t="s">
        <v>118</v>
      </c>
      <c r="AW138" s="13" t="s">
        <v>30</v>
      </c>
      <c r="AX138" s="13" t="s">
        <v>79</v>
      </c>
      <c r="AY138" s="156" t="s">
        <v>112</v>
      </c>
    </row>
    <row r="139" spans="2:65" s="1" customFormat="1" ht="33" customHeight="1">
      <c r="B139" s="132"/>
      <c r="C139" s="133" t="s">
        <v>142</v>
      </c>
      <c r="D139" s="133" t="s">
        <v>114</v>
      </c>
      <c r="E139" s="134" t="s">
        <v>143</v>
      </c>
      <c r="F139" s="135" t="s">
        <v>144</v>
      </c>
      <c r="G139" s="136" t="s">
        <v>117</v>
      </c>
      <c r="H139" s="137">
        <v>1012</v>
      </c>
      <c r="I139" s="138"/>
      <c r="J139" s="139">
        <f>ROUND(I139*H139,2)</f>
        <v>0</v>
      </c>
      <c r="K139" s="140"/>
      <c r="L139" s="30"/>
      <c r="M139" s="141" t="s">
        <v>1</v>
      </c>
      <c r="N139" s="142" t="s">
        <v>40</v>
      </c>
      <c r="P139" s="143">
        <f>O139*H139</f>
        <v>0</v>
      </c>
      <c r="Q139" s="143">
        <v>0</v>
      </c>
      <c r="R139" s="143">
        <f>Q139*H139</f>
        <v>0</v>
      </c>
      <c r="S139" s="143">
        <v>0.22500000000000001</v>
      </c>
      <c r="T139" s="144">
        <f>S139*H139</f>
        <v>227.70000000000002</v>
      </c>
      <c r="AR139" s="145" t="s">
        <v>118</v>
      </c>
      <c r="AT139" s="145" t="s">
        <v>114</v>
      </c>
      <c r="AU139" s="145" t="s">
        <v>119</v>
      </c>
      <c r="AY139" s="15" t="s">
        <v>112</v>
      </c>
      <c r="BE139" s="146">
        <f>IF(N139="základná",J139,0)</f>
        <v>0</v>
      </c>
      <c r="BF139" s="146">
        <f>IF(N139="znížená",J139,0)</f>
        <v>0</v>
      </c>
      <c r="BG139" s="146">
        <f>IF(N139="zákl. prenesená",J139,0)</f>
        <v>0</v>
      </c>
      <c r="BH139" s="146">
        <f>IF(N139="zníž. prenesená",J139,0)</f>
        <v>0</v>
      </c>
      <c r="BI139" s="146">
        <f>IF(N139="nulová",J139,0)</f>
        <v>0</v>
      </c>
      <c r="BJ139" s="15" t="s">
        <v>119</v>
      </c>
      <c r="BK139" s="146">
        <f>ROUND(I139*H139,2)</f>
        <v>0</v>
      </c>
      <c r="BL139" s="15" t="s">
        <v>118</v>
      </c>
      <c r="BM139" s="145" t="s">
        <v>145</v>
      </c>
    </row>
    <row r="140" spans="2:65" s="12" customFormat="1" ht="22.5">
      <c r="B140" s="147"/>
      <c r="D140" s="148" t="s">
        <v>121</v>
      </c>
      <c r="E140" s="149" t="s">
        <v>1</v>
      </c>
      <c r="F140" s="150" t="s">
        <v>146</v>
      </c>
      <c r="H140" s="151">
        <v>1012</v>
      </c>
      <c r="I140" s="152"/>
      <c r="L140" s="147"/>
      <c r="M140" s="153"/>
      <c r="T140" s="154"/>
      <c r="AT140" s="149" t="s">
        <v>121</v>
      </c>
      <c r="AU140" s="149" t="s">
        <v>119</v>
      </c>
      <c r="AV140" s="12" t="s">
        <v>119</v>
      </c>
      <c r="AW140" s="12" t="s">
        <v>30</v>
      </c>
      <c r="AX140" s="12" t="s">
        <v>74</v>
      </c>
      <c r="AY140" s="149" t="s">
        <v>112</v>
      </c>
    </row>
    <row r="141" spans="2:65" s="13" customFormat="1" ht="11.25">
      <c r="B141" s="155"/>
      <c r="D141" s="148" t="s">
        <v>121</v>
      </c>
      <c r="E141" s="156" t="s">
        <v>1</v>
      </c>
      <c r="F141" s="157" t="s">
        <v>123</v>
      </c>
      <c r="H141" s="158">
        <v>1012</v>
      </c>
      <c r="I141" s="159"/>
      <c r="L141" s="155"/>
      <c r="M141" s="160"/>
      <c r="T141" s="161"/>
      <c r="AT141" s="156" t="s">
        <v>121</v>
      </c>
      <c r="AU141" s="156" t="s">
        <v>119</v>
      </c>
      <c r="AV141" s="13" t="s">
        <v>118</v>
      </c>
      <c r="AW141" s="13" t="s">
        <v>30</v>
      </c>
      <c r="AX141" s="13" t="s">
        <v>79</v>
      </c>
      <c r="AY141" s="156" t="s">
        <v>112</v>
      </c>
    </row>
    <row r="142" spans="2:65" s="1" customFormat="1" ht="33" customHeight="1">
      <c r="B142" s="132"/>
      <c r="C142" s="133" t="s">
        <v>147</v>
      </c>
      <c r="D142" s="133" t="s">
        <v>114</v>
      </c>
      <c r="E142" s="134" t="s">
        <v>148</v>
      </c>
      <c r="F142" s="135" t="s">
        <v>149</v>
      </c>
      <c r="G142" s="136" t="s">
        <v>150</v>
      </c>
      <c r="H142" s="137">
        <v>12.8</v>
      </c>
      <c r="I142" s="138"/>
      <c r="J142" s="139">
        <f>ROUND(I142*H142,2)</f>
        <v>0</v>
      </c>
      <c r="K142" s="140"/>
      <c r="L142" s="30"/>
      <c r="M142" s="141" t="s">
        <v>1</v>
      </c>
      <c r="N142" s="142" t="s">
        <v>40</v>
      </c>
      <c r="P142" s="143">
        <f>O142*H142</f>
        <v>0</v>
      </c>
      <c r="Q142" s="143">
        <v>0</v>
      </c>
      <c r="R142" s="143">
        <f>Q142*H142</f>
        <v>0</v>
      </c>
      <c r="S142" s="143">
        <v>0</v>
      </c>
      <c r="T142" s="144">
        <f>S142*H142</f>
        <v>0</v>
      </c>
      <c r="AR142" s="145" t="s">
        <v>118</v>
      </c>
      <c r="AT142" s="145" t="s">
        <v>114</v>
      </c>
      <c r="AU142" s="145" t="s">
        <v>119</v>
      </c>
      <c r="AY142" s="15" t="s">
        <v>112</v>
      </c>
      <c r="BE142" s="146">
        <f>IF(N142="základná",J142,0)</f>
        <v>0</v>
      </c>
      <c r="BF142" s="146">
        <f>IF(N142="znížená",J142,0)</f>
        <v>0</v>
      </c>
      <c r="BG142" s="146">
        <f>IF(N142="zákl. prenesená",J142,0)</f>
        <v>0</v>
      </c>
      <c r="BH142" s="146">
        <f>IF(N142="zníž. prenesená",J142,0)</f>
        <v>0</v>
      </c>
      <c r="BI142" s="146">
        <f>IF(N142="nulová",J142,0)</f>
        <v>0</v>
      </c>
      <c r="BJ142" s="15" t="s">
        <v>119</v>
      </c>
      <c r="BK142" s="146">
        <f>ROUND(I142*H142,2)</f>
        <v>0</v>
      </c>
      <c r="BL142" s="15" t="s">
        <v>118</v>
      </c>
      <c r="BM142" s="145" t="s">
        <v>151</v>
      </c>
    </row>
    <row r="143" spans="2:65" s="12" customFormat="1" ht="11.25">
      <c r="B143" s="147"/>
      <c r="D143" s="148" t="s">
        <v>121</v>
      </c>
      <c r="E143" s="149" t="s">
        <v>1</v>
      </c>
      <c r="F143" s="150" t="s">
        <v>152</v>
      </c>
      <c r="H143" s="151">
        <v>12.8</v>
      </c>
      <c r="I143" s="152"/>
      <c r="L143" s="147"/>
      <c r="M143" s="153"/>
      <c r="T143" s="154"/>
      <c r="AT143" s="149" t="s">
        <v>121</v>
      </c>
      <c r="AU143" s="149" t="s">
        <v>119</v>
      </c>
      <c r="AV143" s="12" t="s">
        <v>119</v>
      </c>
      <c r="AW143" s="12" t="s">
        <v>30</v>
      </c>
      <c r="AX143" s="12" t="s">
        <v>74</v>
      </c>
      <c r="AY143" s="149" t="s">
        <v>112</v>
      </c>
    </row>
    <row r="144" spans="2:65" s="13" customFormat="1" ht="11.25">
      <c r="B144" s="155"/>
      <c r="D144" s="148" t="s">
        <v>121</v>
      </c>
      <c r="E144" s="156" t="s">
        <v>1</v>
      </c>
      <c r="F144" s="157" t="s">
        <v>123</v>
      </c>
      <c r="H144" s="158">
        <v>12.8</v>
      </c>
      <c r="I144" s="159"/>
      <c r="L144" s="155"/>
      <c r="M144" s="160"/>
      <c r="T144" s="161"/>
      <c r="AT144" s="156" t="s">
        <v>121</v>
      </c>
      <c r="AU144" s="156" t="s">
        <v>119</v>
      </c>
      <c r="AV144" s="13" t="s">
        <v>118</v>
      </c>
      <c r="AW144" s="13" t="s">
        <v>30</v>
      </c>
      <c r="AX144" s="13" t="s">
        <v>79</v>
      </c>
      <c r="AY144" s="156" t="s">
        <v>112</v>
      </c>
    </row>
    <row r="145" spans="2:65" s="1" customFormat="1" ht="24.2" customHeight="1">
      <c r="B145" s="132"/>
      <c r="C145" s="133" t="s">
        <v>153</v>
      </c>
      <c r="D145" s="133" t="s">
        <v>114</v>
      </c>
      <c r="E145" s="134" t="s">
        <v>154</v>
      </c>
      <c r="F145" s="135" t="s">
        <v>155</v>
      </c>
      <c r="G145" s="136" t="s">
        <v>150</v>
      </c>
      <c r="H145" s="137">
        <v>8.5</v>
      </c>
      <c r="I145" s="138"/>
      <c r="J145" s="139">
        <f>ROUND(I145*H145,2)</f>
        <v>0</v>
      </c>
      <c r="K145" s="140"/>
      <c r="L145" s="30"/>
      <c r="M145" s="141" t="s">
        <v>1</v>
      </c>
      <c r="N145" s="142" t="s">
        <v>40</v>
      </c>
      <c r="P145" s="143">
        <f>O145*H145</f>
        <v>0</v>
      </c>
      <c r="Q145" s="143">
        <v>0</v>
      </c>
      <c r="R145" s="143">
        <f>Q145*H145</f>
        <v>0</v>
      </c>
      <c r="S145" s="143">
        <v>0</v>
      </c>
      <c r="T145" s="144">
        <f>S145*H145</f>
        <v>0</v>
      </c>
      <c r="AR145" s="145" t="s">
        <v>118</v>
      </c>
      <c r="AT145" s="145" t="s">
        <v>114</v>
      </c>
      <c r="AU145" s="145" t="s">
        <v>119</v>
      </c>
      <c r="AY145" s="15" t="s">
        <v>112</v>
      </c>
      <c r="BE145" s="146">
        <f>IF(N145="základná",J145,0)</f>
        <v>0</v>
      </c>
      <c r="BF145" s="146">
        <f>IF(N145="znížená",J145,0)</f>
        <v>0</v>
      </c>
      <c r="BG145" s="146">
        <f>IF(N145="zákl. prenesená",J145,0)</f>
        <v>0</v>
      </c>
      <c r="BH145" s="146">
        <f>IF(N145="zníž. prenesená",J145,0)</f>
        <v>0</v>
      </c>
      <c r="BI145" s="146">
        <f>IF(N145="nulová",J145,0)</f>
        <v>0</v>
      </c>
      <c r="BJ145" s="15" t="s">
        <v>119</v>
      </c>
      <c r="BK145" s="146">
        <f>ROUND(I145*H145,2)</f>
        <v>0</v>
      </c>
      <c r="BL145" s="15" t="s">
        <v>118</v>
      </c>
      <c r="BM145" s="145" t="s">
        <v>156</v>
      </c>
    </row>
    <row r="146" spans="2:65" s="12" customFormat="1" ht="11.25">
      <c r="B146" s="147"/>
      <c r="D146" s="148" t="s">
        <v>121</v>
      </c>
      <c r="E146" s="149" t="s">
        <v>1</v>
      </c>
      <c r="F146" s="150" t="s">
        <v>157</v>
      </c>
      <c r="H146" s="151">
        <v>8.5</v>
      </c>
      <c r="I146" s="152"/>
      <c r="L146" s="147"/>
      <c r="M146" s="153"/>
      <c r="T146" s="154"/>
      <c r="AT146" s="149" t="s">
        <v>121</v>
      </c>
      <c r="AU146" s="149" t="s">
        <v>119</v>
      </c>
      <c r="AV146" s="12" t="s">
        <v>119</v>
      </c>
      <c r="AW146" s="12" t="s">
        <v>30</v>
      </c>
      <c r="AX146" s="12" t="s">
        <v>74</v>
      </c>
      <c r="AY146" s="149" t="s">
        <v>112</v>
      </c>
    </row>
    <row r="147" spans="2:65" s="13" customFormat="1" ht="11.25">
      <c r="B147" s="155"/>
      <c r="D147" s="148" t="s">
        <v>121</v>
      </c>
      <c r="E147" s="156" t="s">
        <v>1</v>
      </c>
      <c r="F147" s="157" t="s">
        <v>123</v>
      </c>
      <c r="H147" s="158">
        <v>8.5</v>
      </c>
      <c r="I147" s="159"/>
      <c r="L147" s="155"/>
      <c r="M147" s="160"/>
      <c r="T147" s="161"/>
      <c r="AT147" s="156" t="s">
        <v>121</v>
      </c>
      <c r="AU147" s="156" t="s">
        <v>119</v>
      </c>
      <c r="AV147" s="13" t="s">
        <v>118</v>
      </c>
      <c r="AW147" s="13" t="s">
        <v>30</v>
      </c>
      <c r="AX147" s="13" t="s">
        <v>79</v>
      </c>
      <c r="AY147" s="156" t="s">
        <v>112</v>
      </c>
    </row>
    <row r="148" spans="2:65" s="1" customFormat="1" ht="24.2" customHeight="1">
      <c r="B148" s="132"/>
      <c r="C148" s="133" t="s">
        <v>158</v>
      </c>
      <c r="D148" s="133" t="s">
        <v>114</v>
      </c>
      <c r="E148" s="134" t="s">
        <v>159</v>
      </c>
      <c r="F148" s="135" t="s">
        <v>160</v>
      </c>
      <c r="G148" s="136" t="s">
        <v>150</v>
      </c>
      <c r="H148" s="137">
        <v>2.8330000000000002</v>
      </c>
      <c r="I148" s="138"/>
      <c r="J148" s="139">
        <f>ROUND(I148*H148,2)</f>
        <v>0</v>
      </c>
      <c r="K148" s="140"/>
      <c r="L148" s="30"/>
      <c r="M148" s="141" t="s">
        <v>1</v>
      </c>
      <c r="N148" s="142" t="s">
        <v>40</v>
      </c>
      <c r="P148" s="143">
        <f>O148*H148</f>
        <v>0</v>
      </c>
      <c r="Q148" s="143">
        <v>0</v>
      </c>
      <c r="R148" s="143">
        <f>Q148*H148</f>
        <v>0</v>
      </c>
      <c r="S148" s="143">
        <v>0</v>
      </c>
      <c r="T148" s="144">
        <f>S148*H148</f>
        <v>0</v>
      </c>
      <c r="AR148" s="145" t="s">
        <v>118</v>
      </c>
      <c r="AT148" s="145" t="s">
        <v>114</v>
      </c>
      <c r="AU148" s="145" t="s">
        <v>119</v>
      </c>
      <c r="AY148" s="15" t="s">
        <v>112</v>
      </c>
      <c r="BE148" s="146">
        <f>IF(N148="základná",J148,0)</f>
        <v>0</v>
      </c>
      <c r="BF148" s="146">
        <f>IF(N148="znížená",J148,0)</f>
        <v>0</v>
      </c>
      <c r="BG148" s="146">
        <f>IF(N148="zákl. prenesená",J148,0)</f>
        <v>0</v>
      </c>
      <c r="BH148" s="146">
        <f>IF(N148="zníž. prenesená",J148,0)</f>
        <v>0</v>
      </c>
      <c r="BI148" s="146">
        <f>IF(N148="nulová",J148,0)</f>
        <v>0</v>
      </c>
      <c r="BJ148" s="15" t="s">
        <v>119</v>
      </c>
      <c r="BK148" s="146">
        <f>ROUND(I148*H148,2)</f>
        <v>0</v>
      </c>
      <c r="BL148" s="15" t="s">
        <v>118</v>
      </c>
      <c r="BM148" s="145" t="s">
        <v>161</v>
      </c>
    </row>
    <row r="149" spans="2:65" s="12" customFormat="1" ht="11.25">
      <c r="B149" s="147"/>
      <c r="D149" s="148" t="s">
        <v>121</v>
      </c>
      <c r="E149" s="149" t="s">
        <v>1</v>
      </c>
      <c r="F149" s="150" t="s">
        <v>162</v>
      </c>
      <c r="H149" s="151">
        <v>2.8330000000000002</v>
      </c>
      <c r="I149" s="152"/>
      <c r="L149" s="147"/>
      <c r="M149" s="153"/>
      <c r="T149" s="154"/>
      <c r="AT149" s="149" t="s">
        <v>121</v>
      </c>
      <c r="AU149" s="149" t="s">
        <v>119</v>
      </c>
      <c r="AV149" s="12" t="s">
        <v>119</v>
      </c>
      <c r="AW149" s="12" t="s">
        <v>30</v>
      </c>
      <c r="AX149" s="12" t="s">
        <v>74</v>
      </c>
      <c r="AY149" s="149" t="s">
        <v>112</v>
      </c>
    </row>
    <row r="150" spans="2:65" s="13" customFormat="1" ht="11.25">
      <c r="B150" s="155"/>
      <c r="D150" s="148" t="s">
        <v>121</v>
      </c>
      <c r="E150" s="156" t="s">
        <v>1</v>
      </c>
      <c r="F150" s="157" t="s">
        <v>123</v>
      </c>
      <c r="H150" s="158">
        <v>2.8330000000000002</v>
      </c>
      <c r="I150" s="159"/>
      <c r="L150" s="155"/>
      <c r="M150" s="160"/>
      <c r="T150" s="161"/>
      <c r="AT150" s="156" t="s">
        <v>121</v>
      </c>
      <c r="AU150" s="156" t="s">
        <v>119</v>
      </c>
      <c r="AV150" s="13" t="s">
        <v>118</v>
      </c>
      <c r="AW150" s="13" t="s">
        <v>30</v>
      </c>
      <c r="AX150" s="13" t="s">
        <v>79</v>
      </c>
      <c r="AY150" s="156" t="s">
        <v>112</v>
      </c>
    </row>
    <row r="151" spans="2:65" s="1" customFormat="1" ht="21.75" customHeight="1">
      <c r="B151" s="132"/>
      <c r="C151" s="133" t="s">
        <v>163</v>
      </c>
      <c r="D151" s="133" t="s">
        <v>114</v>
      </c>
      <c r="E151" s="134" t="s">
        <v>164</v>
      </c>
      <c r="F151" s="135" t="s">
        <v>165</v>
      </c>
      <c r="G151" s="136" t="s">
        <v>150</v>
      </c>
      <c r="H151" s="137">
        <v>6.07</v>
      </c>
      <c r="I151" s="138"/>
      <c r="J151" s="139">
        <f>ROUND(I151*H151,2)</f>
        <v>0</v>
      </c>
      <c r="K151" s="140"/>
      <c r="L151" s="30"/>
      <c r="M151" s="141" t="s">
        <v>1</v>
      </c>
      <c r="N151" s="142" t="s">
        <v>40</v>
      </c>
      <c r="P151" s="143">
        <f>O151*H151</f>
        <v>0</v>
      </c>
      <c r="Q151" s="143">
        <v>0</v>
      </c>
      <c r="R151" s="143">
        <f>Q151*H151</f>
        <v>0</v>
      </c>
      <c r="S151" s="143">
        <v>0</v>
      </c>
      <c r="T151" s="144">
        <f>S151*H151</f>
        <v>0</v>
      </c>
      <c r="AR151" s="145" t="s">
        <v>118</v>
      </c>
      <c r="AT151" s="145" t="s">
        <v>114</v>
      </c>
      <c r="AU151" s="145" t="s">
        <v>119</v>
      </c>
      <c r="AY151" s="15" t="s">
        <v>112</v>
      </c>
      <c r="BE151" s="146">
        <f>IF(N151="základná",J151,0)</f>
        <v>0</v>
      </c>
      <c r="BF151" s="146">
        <f>IF(N151="znížená",J151,0)</f>
        <v>0</v>
      </c>
      <c r="BG151" s="146">
        <f>IF(N151="zákl. prenesená",J151,0)</f>
        <v>0</v>
      </c>
      <c r="BH151" s="146">
        <f>IF(N151="zníž. prenesená",J151,0)</f>
        <v>0</v>
      </c>
      <c r="BI151" s="146">
        <f>IF(N151="nulová",J151,0)</f>
        <v>0</v>
      </c>
      <c r="BJ151" s="15" t="s">
        <v>119</v>
      </c>
      <c r="BK151" s="146">
        <f>ROUND(I151*H151,2)</f>
        <v>0</v>
      </c>
      <c r="BL151" s="15" t="s">
        <v>118</v>
      </c>
      <c r="BM151" s="145" t="s">
        <v>166</v>
      </c>
    </row>
    <row r="152" spans="2:65" s="12" customFormat="1" ht="11.25">
      <c r="B152" s="147"/>
      <c r="D152" s="148" t="s">
        <v>121</v>
      </c>
      <c r="E152" s="149" t="s">
        <v>1</v>
      </c>
      <c r="F152" s="150" t="s">
        <v>167</v>
      </c>
      <c r="H152" s="151">
        <v>1.57</v>
      </c>
      <c r="I152" s="152"/>
      <c r="L152" s="147"/>
      <c r="M152" s="153"/>
      <c r="T152" s="154"/>
      <c r="AT152" s="149" t="s">
        <v>121</v>
      </c>
      <c r="AU152" s="149" t="s">
        <v>119</v>
      </c>
      <c r="AV152" s="12" t="s">
        <v>119</v>
      </c>
      <c r="AW152" s="12" t="s">
        <v>30</v>
      </c>
      <c r="AX152" s="12" t="s">
        <v>74</v>
      </c>
      <c r="AY152" s="149" t="s">
        <v>112</v>
      </c>
    </row>
    <row r="153" spans="2:65" s="12" customFormat="1" ht="11.25">
      <c r="B153" s="147"/>
      <c r="D153" s="148" t="s">
        <v>121</v>
      </c>
      <c r="E153" s="149" t="s">
        <v>1</v>
      </c>
      <c r="F153" s="150" t="s">
        <v>168</v>
      </c>
      <c r="H153" s="151">
        <v>4.5</v>
      </c>
      <c r="I153" s="152"/>
      <c r="L153" s="147"/>
      <c r="M153" s="153"/>
      <c r="T153" s="154"/>
      <c r="AT153" s="149" t="s">
        <v>121</v>
      </c>
      <c r="AU153" s="149" t="s">
        <v>119</v>
      </c>
      <c r="AV153" s="12" t="s">
        <v>119</v>
      </c>
      <c r="AW153" s="12" t="s">
        <v>30</v>
      </c>
      <c r="AX153" s="12" t="s">
        <v>74</v>
      </c>
      <c r="AY153" s="149" t="s">
        <v>112</v>
      </c>
    </row>
    <row r="154" spans="2:65" s="13" customFormat="1" ht="11.25">
      <c r="B154" s="155"/>
      <c r="D154" s="148" t="s">
        <v>121</v>
      </c>
      <c r="E154" s="156" t="s">
        <v>1</v>
      </c>
      <c r="F154" s="157" t="s">
        <v>123</v>
      </c>
      <c r="H154" s="158">
        <v>6.07</v>
      </c>
      <c r="I154" s="159"/>
      <c r="L154" s="155"/>
      <c r="M154" s="160"/>
      <c r="T154" s="161"/>
      <c r="AT154" s="156" t="s">
        <v>121</v>
      </c>
      <c r="AU154" s="156" t="s">
        <v>119</v>
      </c>
      <c r="AV154" s="13" t="s">
        <v>118</v>
      </c>
      <c r="AW154" s="13" t="s">
        <v>30</v>
      </c>
      <c r="AX154" s="13" t="s">
        <v>79</v>
      </c>
      <c r="AY154" s="156" t="s">
        <v>112</v>
      </c>
    </row>
    <row r="155" spans="2:65" s="1" customFormat="1" ht="24.2" customHeight="1">
      <c r="B155" s="132"/>
      <c r="C155" s="133" t="s">
        <v>169</v>
      </c>
      <c r="D155" s="133" t="s">
        <v>114</v>
      </c>
      <c r="E155" s="134" t="s">
        <v>170</v>
      </c>
      <c r="F155" s="135" t="s">
        <v>171</v>
      </c>
      <c r="G155" s="136" t="s">
        <v>150</v>
      </c>
      <c r="H155" s="137">
        <v>2.0230000000000001</v>
      </c>
      <c r="I155" s="138"/>
      <c r="J155" s="139">
        <f>ROUND(I155*H155,2)</f>
        <v>0</v>
      </c>
      <c r="K155" s="140"/>
      <c r="L155" s="30"/>
      <c r="M155" s="141" t="s">
        <v>1</v>
      </c>
      <c r="N155" s="142" t="s">
        <v>40</v>
      </c>
      <c r="P155" s="143">
        <f>O155*H155</f>
        <v>0</v>
      </c>
      <c r="Q155" s="143">
        <v>0</v>
      </c>
      <c r="R155" s="143">
        <f>Q155*H155</f>
        <v>0</v>
      </c>
      <c r="S155" s="143">
        <v>0</v>
      </c>
      <c r="T155" s="144">
        <f>S155*H155</f>
        <v>0</v>
      </c>
      <c r="AR155" s="145" t="s">
        <v>118</v>
      </c>
      <c r="AT155" s="145" t="s">
        <v>114</v>
      </c>
      <c r="AU155" s="145" t="s">
        <v>119</v>
      </c>
      <c r="AY155" s="15" t="s">
        <v>112</v>
      </c>
      <c r="BE155" s="146">
        <f>IF(N155="základná",J155,0)</f>
        <v>0</v>
      </c>
      <c r="BF155" s="146">
        <f>IF(N155="znížená",J155,0)</f>
        <v>0</v>
      </c>
      <c r="BG155" s="146">
        <f>IF(N155="zákl. prenesená",J155,0)</f>
        <v>0</v>
      </c>
      <c r="BH155" s="146">
        <f>IF(N155="zníž. prenesená",J155,0)</f>
        <v>0</v>
      </c>
      <c r="BI155" s="146">
        <f>IF(N155="nulová",J155,0)</f>
        <v>0</v>
      </c>
      <c r="BJ155" s="15" t="s">
        <v>119</v>
      </c>
      <c r="BK155" s="146">
        <f>ROUND(I155*H155,2)</f>
        <v>0</v>
      </c>
      <c r="BL155" s="15" t="s">
        <v>118</v>
      </c>
      <c r="BM155" s="145" t="s">
        <v>172</v>
      </c>
    </row>
    <row r="156" spans="2:65" s="12" customFormat="1" ht="11.25">
      <c r="B156" s="147"/>
      <c r="D156" s="148" t="s">
        <v>121</v>
      </c>
      <c r="E156" s="149" t="s">
        <v>1</v>
      </c>
      <c r="F156" s="150" t="s">
        <v>173</v>
      </c>
      <c r="H156" s="151">
        <v>2.0230000000000001</v>
      </c>
      <c r="I156" s="152"/>
      <c r="L156" s="147"/>
      <c r="M156" s="153"/>
      <c r="T156" s="154"/>
      <c r="AT156" s="149" t="s">
        <v>121</v>
      </c>
      <c r="AU156" s="149" t="s">
        <v>119</v>
      </c>
      <c r="AV156" s="12" t="s">
        <v>119</v>
      </c>
      <c r="AW156" s="12" t="s">
        <v>30</v>
      </c>
      <c r="AX156" s="12" t="s">
        <v>74</v>
      </c>
      <c r="AY156" s="149" t="s">
        <v>112</v>
      </c>
    </row>
    <row r="157" spans="2:65" s="13" customFormat="1" ht="11.25">
      <c r="B157" s="155"/>
      <c r="D157" s="148" t="s">
        <v>121</v>
      </c>
      <c r="E157" s="156" t="s">
        <v>1</v>
      </c>
      <c r="F157" s="157" t="s">
        <v>123</v>
      </c>
      <c r="H157" s="158">
        <v>2.0230000000000001</v>
      </c>
      <c r="I157" s="159"/>
      <c r="L157" s="155"/>
      <c r="M157" s="160"/>
      <c r="T157" s="161"/>
      <c r="AT157" s="156" t="s">
        <v>121</v>
      </c>
      <c r="AU157" s="156" t="s">
        <v>119</v>
      </c>
      <c r="AV157" s="13" t="s">
        <v>118</v>
      </c>
      <c r="AW157" s="13" t="s">
        <v>30</v>
      </c>
      <c r="AX157" s="13" t="s">
        <v>79</v>
      </c>
      <c r="AY157" s="156" t="s">
        <v>112</v>
      </c>
    </row>
    <row r="158" spans="2:65" s="1" customFormat="1" ht="24.2" customHeight="1">
      <c r="B158" s="132"/>
      <c r="C158" s="133" t="s">
        <v>174</v>
      </c>
      <c r="D158" s="133" t="s">
        <v>114</v>
      </c>
      <c r="E158" s="134" t="s">
        <v>175</v>
      </c>
      <c r="F158" s="135" t="s">
        <v>176</v>
      </c>
      <c r="G158" s="136" t="s">
        <v>150</v>
      </c>
      <c r="H158" s="137">
        <v>27.37</v>
      </c>
      <c r="I158" s="138"/>
      <c r="J158" s="139">
        <f>ROUND(I158*H158,2)</f>
        <v>0</v>
      </c>
      <c r="K158" s="140"/>
      <c r="L158" s="30"/>
      <c r="M158" s="141" t="s">
        <v>1</v>
      </c>
      <c r="N158" s="142" t="s">
        <v>40</v>
      </c>
      <c r="P158" s="143">
        <f>O158*H158</f>
        <v>0</v>
      </c>
      <c r="Q158" s="143">
        <v>0</v>
      </c>
      <c r="R158" s="143">
        <f>Q158*H158</f>
        <v>0</v>
      </c>
      <c r="S158" s="143">
        <v>0</v>
      </c>
      <c r="T158" s="144">
        <f>S158*H158</f>
        <v>0</v>
      </c>
      <c r="AR158" s="145" t="s">
        <v>118</v>
      </c>
      <c r="AT158" s="145" t="s">
        <v>114</v>
      </c>
      <c r="AU158" s="145" t="s">
        <v>119</v>
      </c>
      <c r="AY158" s="15" t="s">
        <v>112</v>
      </c>
      <c r="BE158" s="146">
        <f>IF(N158="základná",J158,0)</f>
        <v>0</v>
      </c>
      <c r="BF158" s="146">
        <f>IF(N158="znížená",J158,0)</f>
        <v>0</v>
      </c>
      <c r="BG158" s="146">
        <f>IF(N158="zákl. prenesená",J158,0)</f>
        <v>0</v>
      </c>
      <c r="BH158" s="146">
        <f>IF(N158="zníž. prenesená",J158,0)</f>
        <v>0</v>
      </c>
      <c r="BI158" s="146">
        <f>IF(N158="nulová",J158,0)</f>
        <v>0</v>
      </c>
      <c r="BJ158" s="15" t="s">
        <v>119</v>
      </c>
      <c r="BK158" s="146">
        <f>ROUND(I158*H158,2)</f>
        <v>0</v>
      </c>
      <c r="BL158" s="15" t="s">
        <v>118</v>
      </c>
      <c r="BM158" s="145" t="s">
        <v>177</v>
      </c>
    </row>
    <row r="159" spans="2:65" s="12" customFormat="1" ht="11.25">
      <c r="B159" s="147"/>
      <c r="D159" s="148" t="s">
        <v>121</v>
      </c>
      <c r="E159" s="149" t="s">
        <v>1</v>
      </c>
      <c r="F159" s="150" t="s">
        <v>178</v>
      </c>
      <c r="H159" s="151">
        <v>3.08</v>
      </c>
      <c r="I159" s="152"/>
      <c r="L159" s="147"/>
      <c r="M159" s="153"/>
      <c r="T159" s="154"/>
      <c r="AT159" s="149" t="s">
        <v>121</v>
      </c>
      <c r="AU159" s="149" t="s">
        <v>119</v>
      </c>
      <c r="AV159" s="12" t="s">
        <v>119</v>
      </c>
      <c r="AW159" s="12" t="s">
        <v>30</v>
      </c>
      <c r="AX159" s="12" t="s">
        <v>74</v>
      </c>
      <c r="AY159" s="149" t="s">
        <v>112</v>
      </c>
    </row>
    <row r="160" spans="2:65" s="12" customFormat="1" ht="11.25">
      <c r="B160" s="147"/>
      <c r="D160" s="148" t="s">
        <v>121</v>
      </c>
      <c r="E160" s="149" t="s">
        <v>1</v>
      </c>
      <c r="F160" s="150" t="s">
        <v>179</v>
      </c>
      <c r="H160" s="151">
        <v>24.29</v>
      </c>
      <c r="I160" s="152"/>
      <c r="L160" s="147"/>
      <c r="M160" s="153"/>
      <c r="T160" s="154"/>
      <c r="AT160" s="149" t="s">
        <v>121</v>
      </c>
      <c r="AU160" s="149" t="s">
        <v>119</v>
      </c>
      <c r="AV160" s="12" t="s">
        <v>119</v>
      </c>
      <c r="AW160" s="12" t="s">
        <v>30</v>
      </c>
      <c r="AX160" s="12" t="s">
        <v>74</v>
      </c>
      <c r="AY160" s="149" t="s">
        <v>112</v>
      </c>
    </row>
    <row r="161" spans="2:65" s="13" customFormat="1" ht="11.25">
      <c r="B161" s="155"/>
      <c r="D161" s="148" t="s">
        <v>121</v>
      </c>
      <c r="E161" s="156" t="s">
        <v>1</v>
      </c>
      <c r="F161" s="157" t="s">
        <v>123</v>
      </c>
      <c r="H161" s="158">
        <v>27.369999999999997</v>
      </c>
      <c r="I161" s="159"/>
      <c r="L161" s="155"/>
      <c r="M161" s="160"/>
      <c r="T161" s="161"/>
      <c r="AT161" s="156" t="s">
        <v>121</v>
      </c>
      <c r="AU161" s="156" t="s">
        <v>119</v>
      </c>
      <c r="AV161" s="13" t="s">
        <v>118</v>
      </c>
      <c r="AW161" s="13" t="s">
        <v>30</v>
      </c>
      <c r="AX161" s="13" t="s">
        <v>79</v>
      </c>
      <c r="AY161" s="156" t="s">
        <v>112</v>
      </c>
    </row>
    <row r="162" spans="2:65" s="1" customFormat="1" ht="33" customHeight="1">
      <c r="B162" s="132"/>
      <c r="C162" s="133" t="s">
        <v>180</v>
      </c>
      <c r="D162" s="133" t="s">
        <v>114</v>
      </c>
      <c r="E162" s="134" t="s">
        <v>181</v>
      </c>
      <c r="F162" s="135" t="s">
        <v>182</v>
      </c>
      <c r="G162" s="136" t="s">
        <v>150</v>
      </c>
      <c r="H162" s="137">
        <v>3.08</v>
      </c>
      <c r="I162" s="138"/>
      <c r="J162" s="139">
        <f>ROUND(I162*H162,2)</f>
        <v>0</v>
      </c>
      <c r="K162" s="140"/>
      <c r="L162" s="30"/>
      <c r="M162" s="141" t="s">
        <v>1</v>
      </c>
      <c r="N162" s="142" t="s">
        <v>40</v>
      </c>
      <c r="P162" s="143">
        <f>O162*H162</f>
        <v>0</v>
      </c>
      <c r="Q162" s="143">
        <v>0</v>
      </c>
      <c r="R162" s="143">
        <f>Q162*H162</f>
        <v>0</v>
      </c>
      <c r="S162" s="143">
        <v>0</v>
      </c>
      <c r="T162" s="144">
        <f>S162*H162</f>
        <v>0</v>
      </c>
      <c r="AR162" s="145" t="s">
        <v>118</v>
      </c>
      <c r="AT162" s="145" t="s">
        <v>114</v>
      </c>
      <c r="AU162" s="145" t="s">
        <v>119</v>
      </c>
      <c r="AY162" s="15" t="s">
        <v>112</v>
      </c>
      <c r="BE162" s="146">
        <f>IF(N162="základná",J162,0)</f>
        <v>0</v>
      </c>
      <c r="BF162" s="146">
        <f>IF(N162="znížená",J162,0)</f>
        <v>0</v>
      </c>
      <c r="BG162" s="146">
        <f>IF(N162="zákl. prenesená",J162,0)</f>
        <v>0</v>
      </c>
      <c r="BH162" s="146">
        <f>IF(N162="zníž. prenesená",J162,0)</f>
        <v>0</v>
      </c>
      <c r="BI162" s="146">
        <f>IF(N162="nulová",J162,0)</f>
        <v>0</v>
      </c>
      <c r="BJ162" s="15" t="s">
        <v>119</v>
      </c>
      <c r="BK162" s="146">
        <f>ROUND(I162*H162,2)</f>
        <v>0</v>
      </c>
      <c r="BL162" s="15" t="s">
        <v>118</v>
      </c>
      <c r="BM162" s="145" t="s">
        <v>183</v>
      </c>
    </row>
    <row r="163" spans="2:65" s="12" customFormat="1" ht="11.25">
      <c r="B163" s="147"/>
      <c r="D163" s="148" t="s">
        <v>121</v>
      </c>
      <c r="E163" s="149" t="s">
        <v>1</v>
      </c>
      <c r="F163" s="150" t="s">
        <v>178</v>
      </c>
      <c r="H163" s="151">
        <v>3.08</v>
      </c>
      <c r="I163" s="152"/>
      <c r="L163" s="147"/>
      <c r="M163" s="153"/>
      <c r="T163" s="154"/>
      <c r="AT163" s="149" t="s">
        <v>121</v>
      </c>
      <c r="AU163" s="149" t="s">
        <v>119</v>
      </c>
      <c r="AV163" s="12" t="s">
        <v>119</v>
      </c>
      <c r="AW163" s="12" t="s">
        <v>30</v>
      </c>
      <c r="AX163" s="12" t="s">
        <v>74</v>
      </c>
      <c r="AY163" s="149" t="s">
        <v>112</v>
      </c>
    </row>
    <row r="164" spans="2:65" s="13" customFormat="1" ht="11.25">
      <c r="B164" s="155"/>
      <c r="D164" s="148" t="s">
        <v>121</v>
      </c>
      <c r="E164" s="156" t="s">
        <v>1</v>
      </c>
      <c r="F164" s="157" t="s">
        <v>123</v>
      </c>
      <c r="H164" s="158">
        <v>3.08</v>
      </c>
      <c r="I164" s="159"/>
      <c r="L164" s="155"/>
      <c r="M164" s="160"/>
      <c r="T164" s="161"/>
      <c r="AT164" s="156" t="s">
        <v>121</v>
      </c>
      <c r="AU164" s="156" t="s">
        <v>119</v>
      </c>
      <c r="AV164" s="13" t="s">
        <v>118</v>
      </c>
      <c r="AW164" s="13" t="s">
        <v>30</v>
      </c>
      <c r="AX164" s="13" t="s">
        <v>79</v>
      </c>
      <c r="AY164" s="156" t="s">
        <v>112</v>
      </c>
    </row>
    <row r="165" spans="2:65" s="1" customFormat="1" ht="33" customHeight="1">
      <c r="B165" s="132"/>
      <c r="C165" s="133" t="s">
        <v>184</v>
      </c>
      <c r="D165" s="133" t="s">
        <v>114</v>
      </c>
      <c r="E165" s="134" t="s">
        <v>185</v>
      </c>
      <c r="F165" s="135" t="s">
        <v>186</v>
      </c>
      <c r="G165" s="136" t="s">
        <v>150</v>
      </c>
      <c r="H165" s="137">
        <v>24.29</v>
      </c>
      <c r="I165" s="138"/>
      <c r="J165" s="139">
        <f>ROUND(I165*H165,2)</f>
        <v>0</v>
      </c>
      <c r="K165" s="140"/>
      <c r="L165" s="30"/>
      <c r="M165" s="141" t="s">
        <v>1</v>
      </c>
      <c r="N165" s="142" t="s">
        <v>40</v>
      </c>
      <c r="P165" s="143">
        <f>O165*H165</f>
        <v>0</v>
      </c>
      <c r="Q165" s="143">
        <v>0</v>
      </c>
      <c r="R165" s="143">
        <f>Q165*H165</f>
        <v>0</v>
      </c>
      <c r="S165" s="143">
        <v>0</v>
      </c>
      <c r="T165" s="144">
        <f>S165*H165</f>
        <v>0</v>
      </c>
      <c r="AR165" s="145" t="s">
        <v>118</v>
      </c>
      <c r="AT165" s="145" t="s">
        <v>114</v>
      </c>
      <c r="AU165" s="145" t="s">
        <v>119</v>
      </c>
      <c r="AY165" s="15" t="s">
        <v>112</v>
      </c>
      <c r="BE165" s="146">
        <f>IF(N165="základná",J165,0)</f>
        <v>0</v>
      </c>
      <c r="BF165" s="146">
        <f>IF(N165="znížená",J165,0)</f>
        <v>0</v>
      </c>
      <c r="BG165" s="146">
        <f>IF(N165="zákl. prenesená",J165,0)</f>
        <v>0</v>
      </c>
      <c r="BH165" s="146">
        <f>IF(N165="zníž. prenesená",J165,0)</f>
        <v>0</v>
      </c>
      <c r="BI165" s="146">
        <f>IF(N165="nulová",J165,0)</f>
        <v>0</v>
      </c>
      <c r="BJ165" s="15" t="s">
        <v>119</v>
      </c>
      <c r="BK165" s="146">
        <f>ROUND(I165*H165,2)</f>
        <v>0</v>
      </c>
      <c r="BL165" s="15" t="s">
        <v>118</v>
      </c>
      <c r="BM165" s="145" t="s">
        <v>187</v>
      </c>
    </row>
    <row r="166" spans="2:65" s="12" customFormat="1" ht="11.25">
      <c r="B166" s="147"/>
      <c r="D166" s="148" t="s">
        <v>121</v>
      </c>
      <c r="E166" s="149" t="s">
        <v>1</v>
      </c>
      <c r="F166" s="150" t="s">
        <v>179</v>
      </c>
      <c r="H166" s="151">
        <v>24.29</v>
      </c>
      <c r="I166" s="152"/>
      <c r="L166" s="147"/>
      <c r="M166" s="153"/>
      <c r="T166" s="154"/>
      <c r="AT166" s="149" t="s">
        <v>121</v>
      </c>
      <c r="AU166" s="149" t="s">
        <v>119</v>
      </c>
      <c r="AV166" s="12" t="s">
        <v>119</v>
      </c>
      <c r="AW166" s="12" t="s">
        <v>30</v>
      </c>
      <c r="AX166" s="12" t="s">
        <v>74</v>
      </c>
      <c r="AY166" s="149" t="s">
        <v>112</v>
      </c>
    </row>
    <row r="167" spans="2:65" s="13" customFormat="1" ht="11.25">
      <c r="B167" s="155"/>
      <c r="D167" s="148" t="s">
        <v>121</v>
      </c>
      <c r="E167" s="156" t="s">
        <v>1</v>
      </c>
      <c r="F167" s="157" t="s">
        <v>123</v>
      </c>
      <c r="H167" s="158">
        <v>24.29</v>
      </c>
      <c r="I167" s="159"/>
      <c r="L167" s="155"/>
      <c r="M167" s="160"/>
      <c r="T167" s="161"/>
      <c r="AT167" s="156" t="s">
        <v>121</v>
      </c>
      <c r="AU167" s="156" t="s">
        <v>119</v>
      </c>
      <c r="AV167" s="13" t="s">
        <v>118</v>
      </c>
      <c r="AW167" s="13" t="s">
        <v>30</v>
      </c>
      <c r="AX167" s="13" t="s">
        <v>79</v>
      </c>
      <c r="AY167" s="156" t="s">
        <v>112</v>
      </c>
    </row>
    <row r="168" spans="2:65" s="1" customFormat="1" ht="37.9" customHeight="1">
      <c r="B168" s="132"/>
      <c r="C168" s="133" t="s">
        <v>188</v>
      </c>
      <c r="D168" s="133" t="s">
        <v>114</v>
      </c>
      <c r="E168" s="134" t="s">
        <v>189</v>
      </c>
      <c r="F168" s="135" t="s">
        <v>190</v>
      </c>
      <c r="G168" s="136" t="s">
        <v>150</v>
      </c>
      <c r="H168" s="137">
        <v>291.48</v>
      </c>
      <c r="I168" s="138"/>
      <c r="J168" s="139">
        <f>ROUND(I168*H168,2)</f>
        <v>0</v>
      </c>
      <c r="K168" s="140"/>
      <c r="L168" s="30"/>
      <c r="M168" s="141" t="s">
        <v>1</v>
      </c>
      <c r="N168" s="142" t="s">
        <v>40</v>
      </c>
      <c r="P168" s="143">
        <f>O168*H168</f>
        <v>0</v>
      </c>
      <c r="Q168" s="143">
        <v>0</v>
      </c>
      <c r="R168" s="143">
        <f>Q168*H168</f>
        <v>0</v>
      </c>
      <c r="S168" s="143">
        <v>0</v>
      </c>
      <c r="T168" s="144">
        <f>S168*H168</f>
        <v>0</v>
      </c>
      <c r="AR168" s="145" t="s">
        <v>118</v>
      </c>
      <c r="AT168" s="145" t="s">
        <v>114</v>
      </c>
      <c r="AU168" s="145" t="s">
        <v>119</v>
      </c>
      <c r="AY168" s="15" t="s">
        <v>112</v>
      </c>
      <c r="BE168" s="146">
        <f>IF(N168="základná",J168,0)</f>
        <v>0</v>
      </c>
      <c r="BF168" s="146">
        <f>IF(N168="znížená",J168,0)</f>
        <v>0</v>
      </c>
      <c r="BG168" s="146">
        <f>IF(N168="zákl. prenesená",J168,0)</f>
        <v>0</v>
      </c>
      <c r="BH168" s="146">
        <f>IF(N168="zníž. prenesená",J168,0)</f>
        <v>0</v>
      </c>
      <c r="BI168" s="146">
        <f>IF(N168="nulová",J168,0)</f>
        <v>0</v>
      </c>
      <c r="BJ168" s="15" t="s">
        <v>119</v>
      </c>
      <c r="BK168" s="146">
        <f>ROUND(I168*H168,2)</f>
        <v>0</v>
      </c>
      <c r="BL168" s="15" t="s">
        <v>118</v>
      </c>
      <c r="BM168" s="145" t="s">
        <v>191</v>
      </c>
    </row>
    <row r="169" spans="2:65" s="12" customFormat="1" ht="11.25">
      <c r="B169" s="147"/>
      <c r="D169" s="148" t="s">
        <v>121</v>
      </c>
      <c r="E169" s="149" t="s">
        <v>1</v>
      </c>
      <c r="F169" s="150" t="s">
        <v>179</v>
      </c>
      <c r="H169" s="151">
        <v>24.29</v>
      </c>
      <c r="I169" s="152"/>
      <c r="L169" s="147"/>
      <c r="M169" s="153"/>
      <c r="T169" s="154"/>
      <c r="AT169" s="149" t="s">
        <v>121</v>
      </c>
      <c r="AU169" s="149" t="s">
        <v>119</v>
      </c>
      <c r="AV169" s="12" t="s">
        <v>119</v>
      </c>
      <c r="AW169" s="12" t="s">
        <v>30</v>
      </c>
      <c r="AX169" s="12" t="s">
        <v>74</v>
      </c>
      <c r="AY169" s="149" t="s">
        <v>112</v>
      </c>
    </row>
    <row r="170" spans="2:65" s="13" customFormat="1" ht="11.25">
      <c r="B170" s="155"/>
      <c r="D170" s="148" t="s">
        <v>121</v>
      </c>
      <c r="E170" s="156" t="s">
        <v>1</v>
      </c>
      <c r="F170" s="157" t="s">
        <v>123</v>
      </c>
      <c r="H170" s="158">
        <v>24.29</v>
      </c>
      <c r="I170" s="159"/>
      <c r="L170" s="155"/>
      <c r="M170" s="160"/>
      <c r="T170" s="161"/>
      <c r="AT170" s="156" t="s">
        <v>121</v>
      </c>
      <c r="AU170" s="156" t="s">
        <v>119</v>
      </c>
      <c r="AV170" s="13" t="s">
        <v>118</v>
      </c>
      <c r="AW170" s="13" t="s">
        <v>30</v>
      </c>
      <c r="AX170" s="13" t="s">
        <v>79</v>
      </c>
      <c r="AY170" s="156" t="s">
        <v>112</v>
      </c>
    </row>
    <row r="171" spans="2:65" s="12" customFormat="1" ht="11.25">
      <c r="B171" s="147"/>
      <c r="D171" s="148" t="s">
        <v>121</v>
      </c>
      <c r="F171" s="150" t="s">
        <v>192</v>
      </c>
      <c r="H171" s="151">
        <v>291.48</v>
      </c>
      <c r="I171" s="152"/>
      <c r="L171" s="147"/>
      <c r="M171" s="153"/>
      <c r="T171" s="154"/>
      <c r="AT171" s="149" t="s">
        <v>121</v>
      </c>
      <c r="AU171" s="149" t="s">
        <v>119</v>
      </c>
      <c r="AV171" s="12" t="s">
        <v>119</v>
      </c>
      <c r="AW171" s="12" t="s">
        <v>3</v>
      </c>
      <c r="AX171" s="12" t="s">
        <v>79</v>
      </c>
      <c r="AY171" s="149" t="s">
        <v>112</v>
      </c>
    </row>
    <row r="172" spans="2:65" s="1" customFormat="1" ht="16.5" customHeight="1">
      <c r="B172" s="132"/>
      <c r="C172" s="133" t="s">
        <v>193</v>
      </c>
      <c r="D172" s="133" t="s">
        <v>114</v>
      </c>
      <c r="E172" s="134" t="s">
        <v>194</v>
      </c>
      <c r="F172" s="135" t="s">
        <v>195</v>
      </c>
      <c r="G172" s="136" t="s">
        <v>150</v>
      </c>
      <c r="H172" s="137">
        <v>24.29</v>
      </c>
      <c r="I172" s="138"/>
      <c r="J172" s="139">
        <f>ROUND(I172*H172,2)</f>
        <v>0</v>
      </c>
      <c r="K172" s="140"/>
      <c r="L172" s="30"/>
      <c r="M172" s="141" t="s">
        <v>1</v>
      </c>
      <c r="N172" s="142" t="s">
        <v>40</v>
      </c>
      <c r="P172" s="143">
        <f>O172*H172</f>
        <v>0</v>
      </c>
      <c r="Q172" s="143">
        <v>0</v>
      </c>
      <c r="R172" s="143">
        <f>Q172*H172</f>
        <v>0</v>
      </c>
      <c r="S172" s="143">
        <v>0</v>
      </c>
      <c r="T172" s="144">
        <f>S172*H172</f>
        <v>0</v>
      </c>
      <c r="AR172" s="145" t="s">
        <v>118</v>
      </c>
      <c r="AT172" s="145" t="s">
        <v>114</v>
      </c>
      <c r="AU172" s="145" t="s">
        <v>119</v>
      </c>
      <c r="AY172" s="15" t="s">
        <v>112</v>
      </c>
      <c r="BE172" s="146">
        <f>IF(N172="základná",J172,0)</f>
        <v>0</v>
      </c>
      <c r="BF172" s="146">
        <f>IF(N172="znížená",J172,0)</f>
        <v>0</v>
      </c>
      <c r="BG172" s="146">
        <f>IF(N172="zákl. prenesená",J172,0)</f>
        <v>0</v>
      </c>
      <c r="BH172" s="146">
        <f>IF(N172="zníž. prenesená",J172,0)</f>
        <v>0</v>
      </c>
      <c r="BI172" s="146">
        <f>IF(N172="nulová",J172,0)</f>
        <v>0</v>
      </c>
      <c r="BJ172" s="15" t="s">
        <v>119</v>
      </c>
      <c r="BK172" s="146">
        <f>ROUND(I172*H172,2)</f>
        <v>0</v>
      </c>
      <c r="BL172" s="15" t="s">
        <v>118</v>
      </c>
      <c r="BM172" s="145" t="s">
        <v>196</v>
      </c>
    </row>
    <row r="173" spans="2:65" s="12" customFormat="1" ht="11.25">
      <c r="B173" s="147"/>
      <c r="D173" s="148" t="s">
        <v>121</v>
      </c>
      <c r="E173" s="149" t="s">
        <v>1</v>
      </c>
      <c r="F173" s="150" t="s">
        <v>179</v>
      </c>
      <c r="H173" s="151">
        <v>24.29</v>
      </c>
      <c r="I173" s="152"/>
      <c r="L173" s="147"/>
      <c r="M173" s="153"/>
      <c r="T173" s="154"/>
      <c r="AT173" s="149" t="s">
        <v>121</v>
      </c>
      <c r="AU173" s="149" t="s">
        <v>119</v>
      </c>
      <c r="AV173" s="12" t="s">
        <v>119</v>
      </c>
      <c r="AW173" s="12" t="s">
        <v>30</v>
      </c>
      <c r="AX173" s="12" t="s">
        <v>74</v>
      </c>
      <c r="AY173" s="149" t="s">
        <v>112</v>
      </c>
    </row>
    <row r="174" spans="2:65" s="13" customFormat="1" ht="11.25">
      <c r="B174" s="155"/>
      <c r="D174" s="148" t="s">
        <v>121</v>
      </c>
      <c r="E174" s="156" t="s">
        <v>1</v>
      </c>
      <c r="F174" s="157" t="s">
        <v>123</v>
      </c>
      <c r="H174" s="158">
        <v>24.29</v>
      </c>
      <c r="I174" s="159"/>
      <c r="L174" s="155"/>
      <c r="M174" s="160"/>
      <c r="T174" s="161"/>
      <c r="AT174" s="156" t="s">
        <v>121</v>
      </c>
      <c r="AU174" s="156" t="s">
        <v>119</v>
      </c>
      <c r="AV174" s="13" t="s">
        <v>118</v>
      </c>
      <c r="AW174" s="13" t="s">
        <v>30</v>
      </c>
      <c r="AX174" s="13" t="s">
        <v>79</v>
      </c>
      <c r="AY174" s="156" t="s">
        <v>112</v>
      </c>
    </row>
    <row r="175" spans="2:65" s="1" customFormat="1" ht="16.5" customHeight="1">
      <c r="B175" s="132"/>
      <c r="C175" s="133" t="s">
        <v>197</v>
      </c>
      <c r="D175" s="133" t="s">
        <v>114</v>
      </c>
      <c r="E175" s="134" t="s">
        <v>198</v>
      </c>
      <c r="F175" s="135" t="s">
        <v>199</v>
      </c>
      <c r="G175" s="136" t="s">
        <v>200</v>
      </c>
      <c r="H175" s="137">
        <v>41.292999999999999</v>
      </c>
      <c r="I175" s="138"/>
      <c r="J175" s="139">
        <f>ROUND(I175*H175,2)</f>
        <v>0</v>
      </c>
      <c r="K175" s="140"/>
      <c r="L175" s="30"/>
      <c r="M175" s="141" t="s">
        <v>1</v>
      </c>
      <c r="N175" s="142" t="s">
        <v>40</v>
      </c>
      <c r="P175" s="143">
        <f>O175*H175</f>
        <v>0</v>
      </c>
      <c r="Q175" s="143">
        <v>0</v>
      </c>
      <c r="R175" s="143">
        <f>Q175*H175</f>
        <v>0</v>
      </c>
      <c r="S175" s="143">
        <v>0</v>
      </c>
      <c r="T175" s="144">
        <f>S175*H175</f>
        <v>0</v>
      </c>
      <c r="AR175" s="145" t="s">
        <v>118</v>
      </c>
      <c r="AT175" s="145" t="s">
        <v>114</v>
      </c>
      <c r="AU175" s="145" t="s">
        <v>119</v>
      </c>
      <c r="AY175" s="15" t="s">
        <v>112</v>
      </c>
      <c r="BE175" s="146">
        <f>IF(N175="základná",J175,0)</f>
        <v>0</v>
      </c>
      <c r="BF175" s="146">
        <f>IF(N175="znížená",J175,0)</f>
        <v>0</v>
      </c>
      <c r="BG175" s="146">
        <f>IF(N175="zákl. prenesená",J175,0)</f>
        <v>0</v>
      </c>
      <c r="BH175" s="146">
        <f>IF(N175="zníž. prenesená",J175,0)</f>
        <v>0</v>
      </c>
      <c r="BI175" s="146">
        <f>IF(N175="nulová",J175,0)</f>
        <v>0</v>
      </c>
      <c r="BJ175" s="15" t="s">
        <v>119</v>
      </c>
      <c r="BK175" s="146">
        <f>ROUND(I175*H175,2)</f>
        <v>0</v>
      </c>
      <c r="BL175" s="15" t="s">
        <v>118</v>
      </c>
      <c r="BM175" s="145" t="s">
        <v>201</v>
      </c>
    </row>
    <row r="176" spans="2:65" s="12" customFormat="1" ht="11.25">
      <c r="B176" s="147"/>
      <c r="D176" s="148" t="s">
        <v>121</v>
      </c>
      <c r="E176" s="149" t="s">
        <v>1</v>
      </c>
      <c r="F176" s="150" t="s">
        <v>202</v>
      </c>
      <c r="H176" s="151">
        <v>41.292999999999999</v>
      </c>
      <c r="I176" s="152"/>
      <c r="L176" s="147"/>
      <c r="M176" s="153"/>
      <c r="T176" s="154"/>
      <c r="AT176" s="149" t="s">
        <v>121</v>
      </c>
      <c r="AU176" s="149" t="s">
        <v>119</v>
      </c>
      <c r="AV176" s="12" t="s">
        <v>119</v>
      </c>
      <c r="AW176" s="12" t="s">
        <v>30</v>
      </c>
      <c r="AX176" s="12" t="s">
        <v>74</v>
      </c>
      <c r="AY176" s="149" t="s">
        <v>112</v>
      </c>
    </row>
    <row r="177" spans="2:65" s="13" customFormat="1" ht="11.25">
      <c r="B177" s="155"/>
      <c r="D177" s="148" t="s">
        <v>121</v>
      </c>
      <c r="E177" s="156" t="s">
        <v>1</v>
      </c>
      <c r="F177" s="157" t="s">
        <v>123</v>
      </c>
      <c r="H177" s="158">
        <v>41.292999999999999</v>
      </c>
      <c r="I177" s="159"/>
      <c r="L177" s="155"/>
      <c r="M177" s="160"/>
      <c r="T177" s="161"/>
      <c r="AT177" s="156" t="s">
        <v>121</v>
      </c>
      <c r="AU177" s="156" t="s">
        <v>119</v>
      </c>
      <c r="AV177" s="13" t="s">
        <v>118</v>
      </c>
      <c r="AW177" s="13" t="s">
        <v>30</v>
      </c>
      <c r="AX177" s="13" t="s">
        <v>79</v>
      </c>
      <c r="AY177" s="156" t="s">
        <v>112</v>
      </c>
    </row>
    <row r="178" spans="2:65" s="1" customFormat="1" ht="24.2" customHeight="1">
      <c r="B178" s="132"/>
      <c r="C178" s="133" t="s">
        <v>203</v>
      </c>
      <c r="D178" s="133" t="s">
        <v>114</v>
      </c>
      <c r="E178" s="134" t="s">
        <v>204</v>
      </c>
      <c r="F178" s="135" t="s">
        <v>205</v>
      </c>
      <c r="G178" s="136" t="s">
        <v>150</v>
      </c>
      <c r="H178" s="137">
        <v>1.57</v>
      </c>
      <c r="I178" s="138"/>
      <c r="J178" s="139">
        <f>ROUND(I178*H178,2)</f>
        <v>0</v>
      </c>
      <c r="K178" s="140"/>
      <c r="L178" s="30"/>
      <c r="M178" s="141" t="s">
        <v>1</v>
      </c>
      <c r="N178" s="142" t="s">
        <v>40</v>
      </c>
      <c r="P178" s="143">
        <f>O178*H178</f>
        <v>0</v>
      </c>
      <c r="Q178" s="143">
        <v>0</v>
      </c>
      <c r="R178" s="143">
        <f>Q178*H178</f>
        <v>0</v>
      </c>
      <c r="S178" s="143">
        <v>0</v>
      </c>
      <c r="T178" s="144">
        <f>S178*H178</f>
        <v>0</v>
      </c>
      <c r="AR178" s="145" t="s">
        <v>118</v>
      </c>
      <c r="AT178" s="145" t="s">
        <v>114</v>
      </c>
      <c r="AU178" s="145" t="s">
        <v>119</v>
      </c>
      <c r="AY178" s="15" t="s">
        <v>112</v>
      </c>
      <c r="BE178" s="146">
        <f>IF(N178="základná",J178,0)</f>
        <v>0</v>
      </c>
      <c r="BF178" s="146">
        <f>IF(N178="znížená",J178,0)</f>
        <v>0</v>
      </c>
      <c r="BG178" s="146">
        <f>IF(N178="zákl. prenesená",J178,0)</f>
        <v>0</v>
      </c>
      <c r="BH178" s="146">
        <f>IF(N178="zníž. prenesená",J178,0)</f>
        <v>0</v>
      </c>
      <c r="BI178" s="146">
        <f>IF(N178="nulová",J178,0)</f>
        <v>0</v>
      </c>
      <c r="BJ178" s="15" t="s">
        <v>119</v>
      </c>
      <c r="BK178" s="146">
        <f>ROUND(I178*H178,2)</f>
        <v>0</v>
      </c>
      <c r="BL178" s="15" t="s">
        <v>118</v>
      </c>
      <c r="BM178" s="145" t="s">
        <v>206</v>
      </c>
    </row>
    <row r="179" spans="2:65" s="12" customFormat="1" ht="11.25">
      <c r="B179" s="147"/>
      <c r="D179" s="148" t="s">
        <v>121</v>
      </c>
      <c r="E179" s="149" t="s">
        <v>1</v>
      </c>
      <c r="F179" s="150" t="s">
        <v>207</v>
      </c>
      <c r="H179" s="151">
        <v>1.57</v>
      </c>
      <c r="I179" s="152"/>
      <c r="L179" s="147"/>
      <c r="M179" s="153"/>
      <c r="T179" s="154"/>
      <c r="AT179" s="149" t="s">
        <v>121</v>
      </c>
      <c r="AU179" s="149" t="s">
        <v>119</v>
      </c>
      <c r="AV179" s="12" t="s">
        <v>119</v>
      </c>
      <c r="AW179" s="12" t="s">
        <v>30</v>
      </c>
      <c r="AX179" s="12" t="s">
        <v>74</v>
      </c>
      <c r="AY179" s="149" t="s">
        <v>112</v>
      </c>
    </row>
    <row r="180" spans="2:65" s="13" customFormat="1" ht="11.25">
      <c r="B180" s="155"/>
      <c r="D180" s="148" t="s">
        <v>121</v>
      </c>
      <c r="E180" s="156" t="s">
        <v>1</v>
      </c>
      <c r="F180" s="157" t="s">
        <v>123</v>
      </c>
      <c r="H180" s="158">
        <v>1.57</v>
      </c>
      <c r="I180" s="159"/>
      <c r="L180" s="155"/>
      <c r="M180" s="160"/>
      <c r="T180" s="161"/>
      <c r="AT180" s="156" t="s">
        <v>121</v>
      </c>
      <c r="AU180" s="156" t="s">
        <v>119</v>
      </c>
      <c r="AV180" s="13" t="s">
        <v>118</v>
      </c>
      <c r="AW180" s="13" t="s">
        <v>30</v>
      </c>
      <c r="AX180" s="13" t="s">
        <v>79</v>
      </c>
      <c r="AY180" s="156" t="s">
        <v>112</v>
      </c>
    </row>
    <row r="181" spans="2:65" s="1" customFormat="1" ht="21.75" customHeight="1">
      <c r="B181" s="132"/>
      <c r="C181" s="162" t="s">
        <v>208</v>
      </c>
      <c r="D181" s="162" t="s">
        <v>209</v>
      </c>
      <c r="E181" s="163" t="s">
        <v>210</v>
      </c>
      <c r="F181" s="164" t="s">
        <v>211</v>
      </c>
      <c r="G181" s="165" t="s">
        <v>200</v>
      </c>
      <c r="H181" s="166">
        <v>2.669</v>
      </c>
      <c r="I181" s="167"/>
      <c r="J181" s="168">
        <f>ROUND(I181*H181,2)</f>
        <v>0</v>
      </c>
      <c r="K181" s="169"/>
      <c r="L181" s="170"/>
      <c r="M181" s="171" t="s">
        <v>1</v>
      </c>
      <c r="N181" s="172" t="s">
        <v>40</v>
      </c>
      <c r="P181" s="143">
        <f>O181*H181</f>
        <v>0</v>
      </c>
      <c r="Q181" s="143">
        <v>1</v>
      </c>
      <c r="R181" s="143">
        <f>Q181*H181</f>
        <v>2.669</v>
      </c>
      <c r="S181" s="143">
        <v>0</v>
      </c>
      <c r="T181" s="144">
        <f>S181*H181</f>
        <v>0</v>
      </c>
      <c r="AR181" s="145" t="s">
        <v>153</v>
      </c>
      <c r="AT181" s="145" t="s">
        <v>209</v>
      </c>
      <c r="AU181" s="145" t="s">
        <v>119</v>
      </c>
      <c r="AY181" s="15" t="s">
        <v>112</v>
      </c>
      <c r="BE181" s="146">
        <f>IF(N181="základná",J181,0)</f>
        <v>0</v>
      </c>
      <c r="BF181" s="146">
        <f>IF(N181="znížená",J181,0)</f>
        <v>0</v>
      </c>
      <c r="BG181" s="146">
        <f>IF(N181="zákl. prenesená",J181,0)</f>
        <v>0</v>
      </c>
      <c r="BH181" s="146">
        <f>IF(N181="zníž. prenesená",J181,0)</f>
        <v>0</v>
      </c>
      <c r="BI181" s="146">
        <f>IF(N181="nulová",J181,0)</f>
        <v>0</v>
      </c>
      <c r="BJ181" s="15" t="s">
        <v>119</v>
      </c>
      <c r="BK181" s="146">
        <f>ROUND(I181*H181,2)</f>
        <v>0</v>
      </c>
      <c r="BL181" s="15" t="s">
        <v>118</v>
      </c>
      <c r="BM181" s="145" t="s">
        <v>212</v>
      </c>
    </row>
    <row r="182" spans="2:65" s="12" customFormat="1" ht="11.25">
      <c r="B182" s="147"/>
      <c r="D182" s="148" t="s">
        <v>121</v>
      </c>
      <c r="E182" s="149" t="s">
        <v>1</v>
      </c>
      <c r="F182" s="150" t="s">
        <v>213</v>
      </c>
      <c r="H182" s="151">
        <v>2.669</v>
      </c>
      <c r="I182" s="152"/>
      <c r="L182" s="147"/>
      <c r="M182" s="153"/>
      <c r="T182" s="154"/>
      <c r="AT182" s="149" t="s">
        <v>121</v>
      </c>
      <c r="AU182" s="149" t="s">
        <v>119</v>
      </c>
      <c r="AV182" s="12" t="s">
        <v>119</v>
      </c>
      <c r="AW182" s="12" t="s">
        <v>30</v>
      </c>
      <c r="AX182" s="12" t="s">
        <v>74</v>
      </c>
      <c r="AY182" s="149" t="s">
        <v>112</v>
      </c>
    </row>
    <row r="183" spans="2:65" s="13" customFormat="1" ht="11.25">
      <c r="B183" s="155"/>
      <c r="D183" s="148" t="s">
        <v>121</v>
      </c>
      <c r="E183" s="156" t="s">
        <v>1</v>
      </c>
      <c r="F183" s="157" t="s">
        <v>123</v>
      </c>
      <c r="H183" s="158">
        <v>2.669</v>
      </c>
      <c r="I183" s="159"/>
      <c r="L183" s="155"/>
      <c r="M183" s="160"/>
      <c r="T183" s="161"/>
      <c r="AT183" s="156" t="s">
        <v>121</v>
      </c>
      <c r="AU183" s="156" t="s">
        <v>119</v>
      </c>
      <c r="AV183" s="13" t="s">
        <v>118</v>
      </c>
      <c r="AW183" s="13" t="s">
        <v>30</v>
      </c>
      <c r="AX183" s="13" t="s">
        <v>79</v>
      </c>
      <c r="AY183" s="156" t="s">
        <v>112</v>
      </c>
    </row>
    <row r="184" spans="2:65" s="1" customFormat="1" ht="24.2" customHeight="1">
      <c r="B184" s="132"/>
      <c r="C184" s="133" t="s">
        <v>7</v>
      </c>
      <c r="D184" s="133" t="s">
        <v>114</v>
      </c>
      <c r="E184" s="134" t="s">
        <v>214</v>
      </c>
      <c r="F184" s="135" t="s">
        <v>215</v>
      </c>
      <c r="G184" s="136" t="s">
        <v>117</v>
      </c>
      <c r="H184" s="137">
        <v>20.5</v>
      </c>
      <c r="I184" s="138"/>
      <c r="J184" s="139">
        <f>ROUND(I184*H184,2)</f>
        <v>0</v>
      </c>
      <c r="K184" s="140"/>
      <c r="L184" s="30"/>
      <c r="M184" s="141" t="s">
        <v>1</v>
      </c>
      <c r="N184" s="142" t="s">
        <v>40</v>
      </c>
      <c r="P184" s="143">
        <f>O184*H184</f>
        <v>0</v>
      </c>
      <c r="Q184" s="143">
        <v>0</v>
      </c>
      <c r="R184" s="143">
        <f>Q184*H184</f>
        <v>0</v>
      </c>
      <c r="S184" s="143">
        <v>0</v>
      </c>
      <c r="T184" s="144">
        <f>S184*H184</f>
        <v>0</v>
      </c>
      <c r="AR184" s="145" t="s">
        <v>118</v>
      </c>
      <c r="AT184" s="145" t="s">
        <v>114</v>
      </c>
      <c r="AU184" s="145" t="s">
        <v>119</v>
      </c>
      <c r="AY184" s="15" t="s">
        <v>112</v>
      </c>
      <c r="BE184" s="146">
        <f>IF(N184="základná",J184,0)</f>
        <v>0</v>
      </c>
      <c r="BF184" s="146">
        <f>IF(N184="znížená",J184,0)</f>
        <v>0</v>
      </c>
      <c r="BG184" s="146">
        <f>IF(N184="zákl. prenesená",J184,0)</f>
        <v>0</v>
      </c>
      <c r="BH184" s="146">
        <f>IF(N184="zníž. prenesená",J184,0)</f>
        <v>0</v>
      </c>
      <c r="BI184" s="146">
        <f>IF(N184="nulová",J184,0)</f>
        <v>0</v>
      </c>
      <c r="BJ184" s="15" t="s">
        <v>119</v>
      </c>
      <c r="BK184" s="146">
        <f>ROUND(I184*H184,2)</f>
        <v>0</v>
      </c>
      <c r="BL184" s="15" t="s">
        <v>118</v>
      </c>
      <c r="BM184" s="145" t="s">
        <v>216</v>
      </c>
    </row>
    <row r="185" spans="2:65" s="12" customFormat="1" ht="11.25">
      <c r="B185" s="147"/>
      <c r="D185" s="148" t="s">
        <v>121</v>
      </c>
      <c r="E185" s="149" t="s">
        <v>1</v>
      </c>
      <c r="F185" s="150" t="s">
        <v>217</v>
      </c>
      <c r="H185" s="151">
        <v>20.5</v>
      </c>
      <c r="I185" s="152"/>
      <c r="L185" s="147"/>
      <c r="M185" s="153"/>
      <c r="T185" s="154"/>
      <c r="AT185" s="149" t="s">
        <v>121</v>
      </c>
      <c r="AU185" s="149" t="s">
        <v>119</v>
      </c>
      <c r="AV185" s="12" t="s">
        <v>119</v>
      </c>
      <c r="AW185" s="12" t="s">
        <v>30</v>
      </c>
      <c r="AX185" s="12" t="s">
        <v>74</v>
      </c>
      <c r="AY185" s="149" t="s">
        <v>112</v>
      </c>
    </row>
    <row r="186" spans="2:65" s="13" customFormat="1" ht="11.25">
      <c r="B186" s="155"/>
      <c r="D186" s="148" t="s">
        <v>121</v>
      </c>
      <c r="E186" s="156" t="s">
        <v>1</v>
      </c>
      <c r="F186" s="157" t="s">
        <v>123</v>
      </c>
      <c r="H186" s="158">
        <v>20.5</v>
      </c>
      <c r="I186" s="159"/>
      <c r="L186" s="155"/>
      <c r="M186" s="160"/>
      <c r="T186" s="161"/>
      <c r="AT186" s="156" t="s">
        <v>121</v>
      </c>
      <c r="AU186" s="156" t="s">
        <v>119</v>
      </c>
      <c r="AV186" s="13" t="s">
        <v>118</v>
      </c>
      <c r="AW186" s="13" t="s">
        <v>30</v>
      </c>
      <c r="AX186" s="13" t="s">
        <v>79</v>
      </c>
      <c r="AY186" s="156" t="s">
        <v>112</v>
      </c>
    </row>
    <row r="187" spans="2:65" s="1" customFormat="1" ht="16.5" customHeight="1">
      <c r="B187" s="132"/>
      <c r="C187" s="133" t="s">
        <v>218</v>
      </c>
      <c r="D187" s="133" t="s">
        <v>114</v>
      </c>
      <c r="E187" s="134" t="s">
        <v>219</v>
      </c>
      <c r="F187" s="135" t="s">
        <v>220</v>
      </c>
      <c r="G187" s="136" t="s">
        <v>117</v>
      </c>
      <c r="H187" s="137">
        <v>20.5</v>
      </c>
      <c r="I187" s="138"/>
      <c r="J187" s="139">
        <f>ROUND(I187*H187,2)</f>
        <v>0</v>
      </c>
      <c r="K187" s="140"/>
      <c r="L187" s="30"/>
      <c r="M187" s="141" t="s">
        <v>1</v>
      </c>
      <c r="N187" s="142" t="s">
        <v>40</v>
      </c>
      <c r="P187" s="143">
        <f>O187*H187</f>
        <v>0</v>
      </c>
      <c r="Q187" s="143">
        <v>6.4000000000000005E-4</v>
      </c>
      <c r="R187" s="143">
        <f>Q187*H187</f>
        <v>1.3120000000000001E-2</v>
      </c>
      <c r="S187" s="143">
        <v>0</v>
      </c>
      <c r="T187" s="144">
        <f>S187*H187</f>
        <v>0</v>
      </c>
      <c r="AR187" s="145" t="s">
        <v>118</v>
      </c>
      <c r="AT187" s="145" t="s">
        <v>114</v>
      </c>
      <c r="AU187" s="145" t="s">
        <v>119</v>
      </c>
      <c r="AY187" s="15" t="s">
        <v>112</v>
      </c>
      <c r="BE187" s="146">
        <f>IF(N187="základná",J187,0)</f>
        <v>0</v>
      </c>
      <c r="BF187" s="146">
        <f>IF(N187="znížená",J187,0)</f>
        <v>0</v>
      </c>
      <c r="BG187" s="146">
        <f>IF(N187="zákl. prenesená",J187,0)</f>
        <v>0</v>
      </c>
      <c r="BH187" s="146">
        <f>IF(N187="zníž. prenesená",J187,0)</f>
        <v>0</v>
      </c>
      <c r="BI187" s="146">
        <f>IF(N187="nulová",J187,0)</f>
        <v>0</v>
      </c>
      <c r="BJ187" s="15" t="s">
        <v>119</v>
      </c>
      <c r="BK187" s="146">
        <f>ROUND(I187*H187,2)</f>
        <v>0</v>
      </c>
      <c r="BL187" s="15" t="s">
        <v>118</v>
      </c>
      <c r="BM187" s="145" t="s">
        <v>221</v>
      </c>
    </row>
    <row r="188" spans="2:65" s="1" customFormat="1" ht="16.5" customHeight="1">
      <c r="B188" s="132"/>
      <c r="C188" s="162" t="s">
        <v>222</v>
      </c>
      <c r="D188" s="162" t="s">
        <v>209</v>
      </c>
      <c r="E188" s="163" t="s">
        <v>223</v>
      </c>
      <c r="F188" s="164" t="s">
        <v>224</v>
      </c>
      <c r="G188" s="165" t="s">
        <v>225</v>
      </c>
      <c r="H188" s="166">
        <v>1.0249999999999999</v>
      </c>
      <c r="I188" s="167"/>
      <c r="J188" s="168">
        <f>ROUND(I188*H188,2)</f>
        <v>0</v>
      </c>
      <c r="K188" s="169"/>
      <c r="L188" s="170"/>
      <c r="M188" s="171" t="s">
        <v>1</v>
      </c>
      <c r="N188" s="172" t="s">
        <v>40</v>
      </c>
      <c r="P188" s="143">
        <f>O188*H188</f>
        <v>0</v>
      </c>
      <c r="Q188" s="143">
        <v>1E-3</v>
      </c>
      <c r="R188" s="143">
        <f>Q188*H188</f>
        <v>1.0249999999999999E-3</v>
      </c>
      <c r="S188" s="143">
        <v>0</v>
      </c>
      <c r="T188" s="144">
        <f>S188*H188</f>
        <v>0</v>
      </c>
      <c r="AR188" s="145" t="s">
        <v>153</v>
      </c>
      <c r="AT188" s="145" t="s">
        <v>209</v>
      </c>
      <c r="AU188" s="145" t="s">
        <v>119</v>
      </c>
      <c r="AY188" s="15" t="s">
        <v>112</v>
      </c>
      <c r="BE188" s="146">
        <f>IF(N188="základná",J188,0)</f>
        <v>0</v>
      </c>
      <c r="BF188" s="146">
        <f>IF(N188="znížená",J188,0)</f>
        <v>0</v>
      </c>
      <c r="BG188" s="146">
        <f>IF(N188="zákl. prenesená",J188,0)</f>
        <v>0</v>
      </c>
      <c r="BH188" s="146">
        <f>IF(N188="zníž. prenesená",J188,0)</f>
        <v>0</v>
      </c>
      <c r="BI188" s="146">
        <f>IF(N188="nulová",J188,0)</f>
        <v>0</v>
      </c>
      <c r="BJ188" s="15" t="s">
        <v>119</v>
      </c>
      <c r="BK188" s="146">
        <f>ROUND(I188*H188,2)</f>
        <v>0</v>
      </c>
      <c r="BL188" s="15" t="s">
        <v>118</v>
      </c>
      <c r="BM188" s="145" t="s">
        <v>226</v>
      </c>
    </row>
    <row r="189" spans="2:65" s="12" customFormat="1" ht="11.25">
      <c r="B189" s="147"/>
      <c r="D189" s="148" t="s">
        <v>121</v>
      </c>
      <c r="E189" s="149" t="s">
        <v>1</v>
      </c>
      <c r="F189" s="150" t="s">
        <v>227</v>
      </c>
      <c r="H189" s="151">
        <v>1.0249999999999999</v>
      </c>
      <c r="I189" s="152"/>
      <c r="L189" s="147"/>
      <c r="M189" s="153"/>
      <c r="T189" s="154"/>
      <c r="AT189" s="149" t="s">
        <v>121</v>
      </c>
      <c r="AU189" s="149" t="s">
        <v>119</v>
      </c>
      <c r="AV189" s="12" t="s">
        <v>119</v>
      </c>
      <c r="AW189" s="12" t="s">
        <v>30</v>
      </c>
      <c r="AX189" s="12" t="s">
        <v>74</v>
      </c>
      <c r="AY189" s="149" t="s">
        <v>112</v>
      </c>
    </row>
    <row r="190" spans="2:65" s="13" customFormat="1" ht="11.25">
      <c r="B190" s="155"/>
      <c r="D190" s="148" t="s">
        <v>121</v>
      </c>
      <c r="E190" s="156" t="s">
        <v>1</v>
      </c>
      <c r="F190" s="157" t="s">
        <v>123</v>
      </c>
      <c r="H190" s="158">
        <v>1.0249999999999999</v>
      </c>
      <c r="I190" s="159"/>
      <c r="L190" s="155"/>
      <c r="M190" s="160"/>
      <c r="T190" s="161"/>
      <c r="AT190" s="156" t="s">
        <v>121</v>
      </c>
      <c r="AU190" s="156" t="s">
        <v>119</v>
      </c>
      <c r="AV190" s="13" t="s">
        <v>118</v>
      </c>
      <c r="AW190" s="13" t="s">
        <v>30</v>
      </c>
      <c r="AX190" s="13" t="s">
        <v>79</v>
      </c>
      <c r="AY190" s="156" t="s">
        <v>112</v>
      </c>
    </row>
    <row r="191" spans="2:65" s="1" customFormat="1" ht="21.75" customHeight="1">
      <c r="B191" s="132"/>
      <c r="C191" s="133" t="s">
        <v>228</v>
      </c>
      <c r="D191" s="133" t="s">
        <v>114</v>
      </c>
      <c r="E191" s="134" t="s">
        <v>229</v>
      </c>
      <c r="F191" s="135" t="s">
        <v>230</v>
      </c>
      <c r="G191" s="136" t="s">
        <v>117</v>
      </c>
      <c r="H191" s="137">
        <v>1137.9000000000001</v>
      </c>
      <c r="I191" s="138"/>
      <c r="J191" s="139">
        <f>ROUND(I191*H191,2)</f>
        <v>0</v>
      </c>
      <c r="K191" s="140"/>
      <c r="L191" s="30"/>
      <c r="M191" s="141" t="s">
        <v>1</v>
      </c>
      <c r="N191" s="142" t="s">
        <v>40</v>
      </c>
      <c r="P191" s="143">
        <f>O191*H191</f>
        <v>0</v>
      </c>
      <c r="Q191" s="143">
        <v>0</v>
      </c>
      <c r="R191" s="143">
        <f>Q191*H191</f>
        <v>0</v>
      </c>
      <c r="S191" s="143">
        <v>0</v>
      </c>
      <c r="T191" s="144">
        <f>S191*H191</f>
        <v>0</v>
      </c>
      <c r="AR191" s="145" t="s">
        <v>118</v>
      </c>
      <c r="AT191" s="145" t="s">
        <v>114</v>
      </c>
      <c r="AU191" s="145" t="s">
        <v>119</v>
      </c>
      <c r="AY191" s="15" t="s">
        <v>112</v>
      </c>
      <c r="BE191" s="146">
        <f>IF(N191="základná",J191,0)</f>
        <v>0</v>
      </c>
      <c r="BF191" s="146">
        <f>IF(N191="znížená",J191,0)</f>
        <v>0</v>
      </c>
      <c r="BG191" s="146">
        <f>IF(N191="zákl. prenesená",J191,0)</f>
        <v>0</v>
      </c>
      <c r="BH191" s="146">
        <f>IF(N191="zníž. prenesená",J191,0)</f>
        <v>0</v>
      </c>
      <c r="BI191" s="146">
        <f>IF(N191="nulová",J191,0)</f>
        <v>0</v>
      </c>
      <c r="BJ191" s="15" t="s">
        <v>119</v>
      </c>
      <c r="BK191" s="146">
        <f>ROUND(I191*H191,2)</f>
        <v>0</v>
      </c>
      <c r="BL191" s="15" t="s">
        <v>118</v>
      </c>
      <c r="BM191" s="145" t="s">
        <v>231</v>
      </c>
    </row>
    <row r="192" spans="2:65" s="12" customFormat="1" ht="11.25">
      <c r="B192" s="147"/>
      <c r="D192" s="148" t="s">
        <v>121</v>
      </c>
      <c r="E192" s="149" t="s">
        <v>1</v>
      </c>
      <c r="F192" s="150" t="s">
        <v>232</v>
      </c>
      <c r="H192" s="151">
        <v>1137.9000000000001</v>
      </c>
      <c r="I192" s="152"/>
      <c r="L192" s="147"/>
      <c r="M192" s="153"/>
      <c r="T192" s="154"/>
      <c r="AT192" s="149" t="s">
        <v>121</v>
      </c>
      <c r="AU192" s="149" t="s">
        <v>119</v>
      </c>
      <c r="AV192" s="12" t="s">
        <v>119</v>
      </c>
      <c r="AW192" s="12" t="s">
        <v>30</v>
      </c>
      <c r="AX192" s="12" t="s">
        <v>74</v>
      </c>
      <c r="AY192" s="149" t="s">
        <v>112</v>
      </c>
    </row>
    <row r="193" spans="2:65" s="13" customFormat="1" ht="11.25">
      <c r="B193" s="155"/>
      <c r="D193" s="148" t="s">
        <v>121</v>
      </c>
      <c r="E193" s="156" t="s">
        <v>1</v>
      </c>
      <c r="F193" s="157" t="s">
        <v>123</v>
      </c>
      <c r="H193" s="158">
        <v>1137.9000000000001</v>
      </c>
      <c r="I193" s="159"/>
      <c r="L193" s="155"/>
      <c r="M193" s="160"/>
      <c r="T193" s="161"/>
      <c r="AT193" s="156" t="s">
        <v>121</v>
      </c>
      <c r="AU193" s="156" t="s">
        <v>119</v>
      </c>
      <c r="AV193" s="13" t="s">
        <v>118</v>
      </c>
      <c r="AW193" s="13" t="s">
        <v>30</v>
      </c>
      <c r="AX193" s="13" t="s">
        <v>79</v>
      </c>
      <c r="AY193" s="156" t="s">
        <v>112</v>
      </c>
    </row>
    <row r="194" spans="2:65" s="11" customFormat="1" ht="22.9" customHeight="1">
      <c r="B194" s="120"/>
      <c r="D194" s="121" t="s">
        <v>73</v>
      </c>
      <c r="E194" s="130" t="s">
        <v>119</v>
      </c>
      <c r="F194" s="130" t="s">
        <v>233</v>
      </c>
      <c r="I194" s="123"/>
      <c r="J194" s="131">
        <f>BK194</f>
        <v>0</v>
      </c>
      <c r="L194" s="120"/>
      <c r="M194" s="125"/>
      <c r="P194" s="126">
        <f>SUM(P195:P197)</f>
        <v>0</v>
      </c>
      <c r="R194" s="126">
        <f>SUM(R195:R197)</f>
        <v>9.9680849999999985</v>
      </c>
      <c r="T194" s="127">
        <f>SUM(T195:T197)</f>
        <v>0</v>
      </c>
      <c r="AR194" s="121" t="s">
        <v>79</v>
      </c>
      <c r="AT194" s="128" t="s">
        <v>73</v>
      </c>
      <c r="AU194" s="128" t="s">
        <v>79</v>
      </c>
      <c r="AY194" s="121" t="s">
        <v>112</v>
      </c>
      <c r="BK194" s="129">
        <f>SUM(BK195:BK197)</f>
        <v>0</v>
      </c>
    </row>
    <row r="195" spans="2:65" s="1" customFormat="1" ht="16.5" customHeight="1">
      <c r="B195" s="132"/>
      <c r="C195" s="133" t="s">
        <v>234</v>
      </c>
      <c r="D195" s="133" t="s">
        <v>114</v>
      </c>
      <c r="E195" s="134" t="s">
        <v>235</v>
      </c>
      <c r="F195" s="135" t="s">
        <v>236</v>
      </c>
      <c r="G195" s="136" t="s">
        <v>150</v>
      </c>
      <c r="H195" s="137">
        <v>4.5</v>
      </c>
      <c r="I195" s="138"/>
      <c r="J195" s="139">
        <f>ROUND(I195*H195,2)</f>
        <v>0</v>
      </c>
      <c r="K195" s="140"/>
      <c r="L195" s="30"/>
      <c r="M195" s="141" t="s">
        <v>1</v>
      </c>
      <c r="N195" s="142" t="s">
        <v>40</v>
      </c>
      <c r="P195" s="143">
        <f>O195*H195</f>
        <v>0</v>
      </c>
      <c r="Q195" s="143">
        <v>2.2151299999999998</v>
      </c>
      <c r="R195" s="143">
        <f>Q195*H195</f>
        <v>9.9680849999999985</v>
      </c>
      <c r="S195" s="143">
        <v>0</v>
      </c>
      <c r="T195" s="144">
        <f>S195*H195</f>
        <v>0</v>
      </c>
      <c r="AR195" s="145" t="s">
        <v>118</v>
      </c>
      <c r="AT195" s="145" t="s">
        <v>114</v>
      </c>
      <c r="AU195" s="145" t="s">
        <v>119</v>
      </c>
      <c r="AY195" s="15" t="s">
        <v>112</v>
      </c>
      <c r="BE195" s="146">
        <f>IF(N195="základná",J195,0)</f>
        <v>0</v>
      </c>
      <c r="BF195" s="146">
        <f>IF(N195="znížená",J195,0)</f>
        <v>0</v>
      </c>
      <c r="BG195" s="146">
        <f>IF(N195="zákl. prenesená",J195,0)</f>
        <v>0</v>
      </c>
      <c r="BH195" s="146">
        <f>IF(N195="zníž. prenesená",J195,0)</f>
        <v>0</v>
      </c>
      <c r="BI195" s="146">
        <f>IF(N195="nulová",J195,0)</f>
        <v>0</v>
      </c>
      <c r="BJ195" s="15" t="s">
        <v>119</v>
      </c>
      <c r="BK195" s="146">
        <f>ROUND(I195*H195,2)</f>
        <v>0</v>
      </c>
      <c r="BL195" s="15" t="s">
        <v>118</v>
      </c>
      <c r="BM195" s="145" t="s">
        <v>237</v>
      </c>
    </row>
    <row r="196" spans="2:65" s="12" customFormat="1" ht="11.25">
      <c r="B196" s="147"/>
      <c r="D196" s="148" t="s">
        <v>121</v>
      </c>
      <c r="E196" s="149" t="s">
        <v>1</v>
      </c>
      <c r="F196" s="150" t="s">
        <v>238</v>
      </c>
      <c r="H196" s="151">
        <v>4.5</v>
      </c>
      <c r="I196" s="152"/>
      <c r="L196" s="147"/>
      <c r="M196" s="153"/>
      <c r="T196" s="154"/>
      <c r="AT196" s="149" t="s">
        <v>121</v>
      </c>
      <c r="AU196" s="149" t="s">
        <v>119</v>
      </c>
      <c r="AV196" s="12" t="s">
        <v>119</v>
      </c>
      <c r="AW196" s="12" t="s">
        <v>30</v>
      </c>
      <c r="AX196" s="12" t="s">
        <v>74</v>
      </c>
      <c r="AY196" s="149" t="s">
        <v>112</v>
      </c>
    </row>
    <row r="197" spans="2:65" s="13" customFormat="1" ht="11.25">
      <c r="B197" s="155"/>
      <c r="D197" s="148" t="s">
        <v>121</v>
      </c>
      <c r="E197" s="156" t="s">
        <v>1</v>
      </c>
      <c r="F197" s="157" t="s">
        <v>123</v>
      </c>
      <c r="H197" s="158">
        <v>4.5</v>
      </c>
      <c r="I197" s="159"/>
      <c r="L197" s="155"/>
      <c r="M197" s="160"/>
      <c r="T197" s="161"/>
      <c r="AT197" s="156" t="s">
        <v>121</v>
      </c>
      <c r="AU197" s="156" t="s">
        <v>119</v>
      </c>
      <c r="AV197" s="13" t="s">
        <v>118</v>
      </c>
      <c r="AW197" s="13" t="s">
        <v>30</v>
      </c>
      <c r="AX197" s="13" t="s">
        <v>79</v>
      </c>
      <c r="AY197" s="156" t="s">
        <v>112</v>
      </c>
    </row>
    <row r="198" spans="2:65" s="11" customFormat="1" ht="22.9" customHeight="1">
      <c r="B198" s="120"/>
      <c r="D198" s="121" t="s">
        <v>73</v>
      </c>
      <c r="E198" s="130" t="s">
        <v>128</v>
      </c>
      <c r="F198" s="130" t="s">
        <v>239</v>
      </c>
      <c r="I198" s="123"/>
      <c r="J198" s="131">
        <f>BK198</f>
        <v>0</v>
      </c>
      <c r="L198" s="120"/>
      <c r="M198" s="125"/>
      <c r="P198" s="126">
        <f>SUM(P199:P200)</f>
        <v>0</v>
      </c>
      <c r="R198" s="126">
        <f>SUM(R199:R200)</f>
        <v>0.87693500000000002</v>
      </c>
      <c r="T198" s="127">
        <f>SUM(T199:T200)</f>
        <v>0</v>
      </c>
      <c r="AR198" s="121" t="s">
        <v>79</v>
      </c>
      <c r="AT198" s="128" t="s">
        <v>73</v>
      </c>
      <c r="AU198" s="128" t="s">
        <v>79</v>
      </c>
      <c r="AY198" s="121" t="s">
        <v>112</v>
      </c>
      <c r="BK198" s="129">
        <f>SUM(BK199:BK200)</f>
        <v>0</v>
      </c>
    </row>
    <row r="199" spans="2:65" s="1" customFormat="1" ht="16.5" customHeight="1">
      <c r="B199" s="132"/>
      <c r="C199" s="133" t="s">
        <v>240</v>
      </c>
      <c r="D199" s="133" t="s">
        <v>114</v>
      </c>
      <c r="E199" s="134" t="s">
        <v>241</v>
      </c>
      <c r="F199" s="135" t="s">
        <v>242</v>
      </c>
      <c r="G199" s="136" t="s">
        <v>131</v>
      </c>
      <c r="H199" s="137">
        <v>63.5</v>
      </c>
      <c r="I199" s="138"/>
      <c r="J199" s="139">
        <f>ROUND(I199*H199,2)</f>
        <v>0</v>
      </c>
      <c r="K199" s="140"/>
      <c r="L199" s="30"/>
      <c r="M199" s="141" t="s">
        <v>1</v>
      </c>
      <c r="N199" s="142" t="s">
        <v>40</v>
      </c>
      <c r="P199" s="143">
        <f>O199*H199</f>
        <v>0</v>
      </c>
      <c r="Q199" s="143">
        <v>3.81E-3</v>
      </c>
      <c r="R199" s="143">
        <f>Q199*H199</f>
        <v>0.24193500000000001</v>
      </c>
      <c r="S199" s="143">
        <v>0</v>
      </c>
      <c r="T199" s="144">
        <f>S199*H199</f>
        <v>0</v>
      </c>
      <c r="AR199" s="145" t="s">
        <v>118</v>
      </c>
      <c r="AT199" s="145" t="s">
        <v>114</v>
      </c>
      <c r="AU199" s="145" t="s">
        <v>119</v>
      </c>
      <c r="AY199" s="15" t="s">
        <v>112</v>
      </c>
      <c r="BE199" s="146">
        <f>IF(N199="základná",J199,0)</f>
        <v>0</v>
      </c>
      <c r="BF199" s="146">
        <f>IF(N199="znížená",J199,0)</f>
        <v>0</v>
      </c>
      <c r="BG199" s="146">
        <f>IF(N199="zákl. prenesená",J199,0)</f>
        <v>0</v>
      </c>
      <c r="BH199" s="146">
        <f>IF(N199="zníž. prenesená",J199,0)</f>
        <v>0</v>
      </c>
      <c r="BI199" s="146">
        <f>IF(N199="nulová",J199,0)</f>
        <v>0</v>
      </c>
      <c r="BJ199" s="15" t="s">
        <v>119</v>
      </c>
      <c r="BK199" s="146">
        <f>ROUND(I199*H199,2)</f>
        <v>0</v>
      </c>
      <c r="BL199" s="15" t="s">
        <v>118</v>
      </c>
      <c r="BM199" s="145" t="s">
        <v>243</v>
      </c>
    </row>
    <row r="200" spans="2:65" s="1" customFormat="1" ht="16.5" customHeight="1">
      <c r="B200" s="132"/>
      <c r="C200" s="162" t="s">
        <v>244</v>
      </c>
      <c r="D200" s="162" t="s">
        <v>209</v>
      </c>
      <c r="E200" s="163" t="s">
        <v>245</v>
      </c>
      <c r="F200" s="164" t="s">
        <v>246</v>
      </c>
      <c r="G200" s="165" t="s">
        <v>131</v>
      </c>
      <c r="H200" s="166">
        <v>63.5</v>
      </c>
      <c r="I200" s="167"/>
      <c r="J200" s="168">
        <f>ROUND(I200*H200,2)</f>
        <v>0</v>
      </c>
      <c r="K200" s="169"/>
      <c r="L200" s="170"/>
      <c r="M200" s="171" t="s">
        <v>1</v>
      </c>
      <c r="N200" s="172" t="s">
        <v>40</v>
      </c>
      <c r="P200" s="143">
        <f>O200*H200</f>
        <v>0</v>
      </c>
      <c r="Q200" s="143">
        <v>0.01</v>
      </c>
      <c r="R200" s="143">
        <f>Q200*H200</f>
        <v>0.63500000000000001</v>
      </c>
      <c r="S200" s="143">
        <v>0</v>
      </c>
      <c r="T200" s="144">
        <f>S200*H200</f>
        <v>0</v>
      </c>
      <c r="AR200" s="145" t="s">
        <v>153</v>
      </c>
      <c r="AT200" s="145" t="s">
        <v>209</v>
      </c>
      <c r="AU200" s="145" t="s">
        <v>119</v>
      </c>
      <c r="AY200" s="15" t="s">
        <v>112</v>
      </c>
      <c r="BE200" s="146">
        <f>IF(N200="základná",J200,0)</f>
        <v>0</v>
      </c>
      <c r="BF200" s="146">
        <f>IF(N200="znížená",J200,0)</f>
        <v>0</v>
      </c>
      <c r="BG200" s="146">
        <f>IF(N200="zákl. prenesená",J200,0)</f>
        <v>0</v>
      </c>
      <c r="BH200" s="146">
        <f>IF(N200="zníž. prenesená",J200,0)</f>
        <v>0</v>
      </c>
      <c r="BI200" s="146">
        <f>IF(N200="nulová",J200,0)</f>
        <v>0</v>
      </c>
      <c r="BJ200" s="15" t="s">
        <v>119</v>
      </c>
      <c r="BK200" s="146">
        <f>ROUND(I200*H200,2)</f>
        <v>0</v>
      </c>
      <c r="BL200" s="15" t="s">
        <v>118</v>
      </c>
      <c r="BM200" s="145" t="s">
        <v>247</v>
      </c>
    </row>
    <row r="201" spans="2:65" s="11" customFormat="1" ht="22.9" customHeight="1">
      <c r="B201" s="120"/>
      <c r="D201" s="121" t="s">
        <v>73</v>
      </c>
      <c r="E201" s="130" t="s">
        <v>137</v>
      </c>
      <c r="F201" s="130" t="s">
        <v>248</v>
      </c>
      <c r="I201" s="123"/>
      <c r="J201" s="131">
        <f>BK201</f>
        <v>0</v>
      </c>
      <c r="L201" s="120"/>
      <c r="M201" s="125"/>
      <c r="P201" s="126">
        <f>SUM(P202:P234)</f>
        <v>0</v>
      </c>
      <c r="R201" s="126">
        <f>SUM(R202:R234)</f>
        <v>587.88937400000009</v>
      </c>
      <c r="T201" s="127">
        <f>SUM(T202:T234)</f>
        <v>0</v>
      </c>
      <c r="AR201" s="121" t="s">
        <v>79</v>
      </c>
      <c r="AT201" s="128" t="s">
        <v>73</v>
      </c>
      <c r="AU201" s="128" t="s">
        <v>79</v>
      </c>
      <c r="AY201" s="121" t="s">
        <v>112</v>
      </c>
      <c r="BK201" s="129">
        <f>SUM(BK202:BK234)</f>
        <v>0</v>
      </c>
    </row>
    <row r="202" spans="2:65" s="1" customFormat="1" ht="24.2" customHeight="1">
      <c r="B202" s="132"/>
      <c r="C202" s="133" t="s">
        <v>249</v>
      </c>
      <c r="D202" s="133" t="s">
        <v>114</v>
      </c>
      <c r="E202" s="134" t="s">
        <v>250</v>
      </c>
      <c r="F202" s="135" t="s">
        <v>251</v>
      </c>
      <c r="G202" s="136" t="s">
        <v>117</v>
      </c>
      <c r="H202" s="137">
        <v>1128</v>
      </c>
      <c r="I202" s="138"/>
      <c r="J202" s="139">
        <f>ROUND(I202*H202,2)</f>
        <v>0</v>
      </c>
      <c r="K202" s="140"/>
      <c r="L202" s="30"/>
      <c r="M202" s="141" t="s">
        <v>1</v>
      </c>
      <c r="N202" s="142" t="s">
        <v>40</v>
      </c>
      <c r="P202" s="143">
        <f>O202*H202</f>
        <v>0</v>
      </c>
      <c r="Q202" s="143">
        <v>0.27994000000000002</v>
      </c>
      <c r="R202" s="143">
        <f>Q202*H202</f>
        <v>315.77232000000004</v>
      </c>
      <c r="S202" s="143">
        <v>0</v>
      </c>
      <c r="T202" s="144">
        <f>S202*H202</f>
        <v>0</v>
      </c>
      <c r="AR202" s="145" t="s">
        <v>118</v>
      </c>
      <c r="AT202" s="145" t="s">
        <v>114</v>
      </c>
      <c r="AU202" s="145" t="s">
        <v>119</v>
      </c>
      <c r="AY202" s="15" t="s">
        <v>112</v>
      </c>
      <c r="BE202" s="146">
        <f>IF(N202="základná",J202,0)</f>
        <v>0</v>
      </c>
      <c r="BF202" s="146">
        <f>IF(N202="znížená",J202,0)</f>
        <v>0</v>
      </c>
      <c r="BG202" s="146">
        <f>IF(N202="zákl. prenesená",J202,0)</f>
        <v>0</v>
      </c>
      <c r="BH202" s="146">
        <f>IF(N202="zníž. prenesená",J202,0)</f>
        <v>0</v>
      </c>
      <c r="BI202" s="146">
        <f>IF(N202="nulová",J202,0)</f>
        <v>0</v>
      </c>
      <c r="BJ202" s="15" t="s">
        <v>119</v>
      </c>
      <c r="BK202" s="146">
        <f>ROUND(I202*H202,2)</f>
        <v>0</v>
      </c>
      <c r="BL202" s="15" t="s">
        <v>118</v>
      </c>
      <c r="BM202" s="145" t="s">
        <v>252</v>
      </c>
    </row>
    <row r="203" spans="2:65" s="12" customFormat="1" ht="11.25">
      <c r="B203" s="147"/>
      <c r="D203" s="148" t="s">
        <v>121</v>
      </c>
      <c r="E203" s="149" t="s">
        <v>1</v>
      </c>
      <c r="F203" s="150" t="s">
        <v>253</v>
      </c>
      <c r="H203" s="151">
        <v>1128</v>
      </c>
      <c r="I203" s="152"/>
      <c r="L203" s="147"/>
      <c r="M203" s="153"/>
      <c r="T203" s="154"/>
      <c r="AT203" s="149" t="s">
        <v>121</v>
      </c>
      <c r="AU203" s="149" t="s">
        <v>119</v>
      </c>
      <c r="AV203" s="12" t="s">
        <v>119</v>
      </c>
      <c r="AW203" s="12" t="s">
        <v>30</v>
      </c>
      <c r="AX203" s="12" t="s">
        <v>74</v>
      </c>
      <c r="AY203" s="149" t="s">
        <v>112</v>
      </c>
    </row>
    <row r="204" spans="2:65" s="13" customFormat="1" ht="11.25">
      <c r="B204" s="155"/>
      <c r="D204" s="148" t="s">
        <v>121</v>
      </c>
      <c r="E204" s="156" t="s">
        <v>1</v>
      </c>
      <c r="F204" s="157" t="s">
        <v>123</v>
      </c>
      <c r="H204" s="158">
        <v>1128</v>
      </c>
      <c r="I204" s="159"/>
      <c r="L204" s="155"/>
      <c r="M204" s="160"/>
      <c r="T204" s="161"/>
      <c r="AT204" s="156" t="s">
        <v>121</v>
      </c>
      <c r="AU204" s="156" t="s">
        <v>119</v>
      </c>
      <c r="AV204" s="13" t="s">
        <v>118</v>
      </c>
      <c r="AW204" s="13" t="s">
        <v>30</v>
      </c>
      <c r="AX204" s="13" t="s">
        <v>79</v>
      </c>
      <c r="AY204" s="156" t="s">
        <v>112</v>
      </c>
    </row>
    <row r="205" spans="2:65" s="1" customFormat="1" ht="24.2" customHeight="1">
      <c r="B205" s="132"/>
      <c r="C205" s="133" t="s">
        <v>254</v>
      </c>
      <c r="D205" s="133" t="s">
        <v>114</v>
      </c>
      <c r="E205" s="134" t="s">
        <v>255</v>
      </c>
      <c r="F205" s="135" t="s">
        <v>256</v>
      </c>
      <c r="G205" s="136" t="s">
        <v>117</v>
      </c>
      <c r="H205" s="137">
        <v>9.9</v>
      </c>
      <c r="I205" s="138"/>
      <c r="J205" s="139">
        <f>ROUND(I205*H205,2)</f>
        <v>0</v>
      </c>
      <c r="K205" s="140"/>
      <c r="L205" s="30"/>
      <c r="M205" s="141" t="s">
        <v>1</v>
      </c>
      <c r="N205" s="142" t="s">
        <v>40</v>
      </c>
      <c r="P205" s="143">
        <f>O205*H205</f>
        <v>0</v>
      </c>
      <c r="Q205" s="143">
        <v>0.33445999999999998</v>
      </c>
      <c r="R205" s="143">
        <f>Q205*H205</f>
        <v>3.3111539999999997</v>
      </c>
      <c r="S205" s="143">
        <v>0</v>
      </c>
      <c r="T205" s="144">
        <f>S205*H205</f>
        <v>0</v>
      </c>
      <c r="AR205" s="145" t="s">
        <v>118</v>
      </c>
      <c r="AT205" s="145" t="s">
        <v>114</v>
      </c>
      <c r="AU205" s="145" t="s">
        <v>119</v>
      </c>
      <c r="AY205" s="15" t="s">
        <v>112</v>
      </c>
      <c r="BE205" s="146">
        <f>IF(N205="základná",J205,0)</f>
        <v>0</v>
      </c>
      <c r="BF205" s="146">
        <f>IF(N205="znížená",J205,0)</f>
        <v>0</v>
      </c>
      <c r="BG205" s="146">
        <f>IF(N205="zákl. prenesená",J205,0)</f>
        <v>0</v>
      </c>
      <c r="BH205" s="146">
        <f>IF(N205="zníž. prenesená",J205,0)</f>
        <v>0</v>
      </c>
      <c r="BI205" s="146">
        <f>IF(N205="nulová",J205,0)</f>
        <v>0</v>
      </c>
      <c r="BJ205" s="15" t="s">
        <v>119</v>
      </c>
      <c r="BK205" s="146">
        <f>ROUND(I205*H205,2)</f>
        <v>0</v>
      </c>
      <c r="BL205" s="15" t="s">
        <v>118</v>
      </c>
      <c r="BM205" s="145" t="s">
        <v>257</v>
      </c>
    </row>
    <row r="206" spans="2:65" s="12" customFormat="1" ht="11.25">
      <c r="B206" s="147"/>
      <c r="D206" s="148" t="s">
        <v>121</v>
      </c>
      <c r="E206" s="149" t="s">
        <v>1</v>
      </c>
      <c r="F206" s="150" t="s">
        <v>258</v>
      </c>
      <c r="H206" s="151">
        <v>9.9</v>
      </c>
      <c r="I206" s="152"/>
      <c r="L206" s="147"/>
      <c r="M206" s="153"/>
      <c r="T206" s="154"/>
      <c r="AT206" s="149" t="s">
        <v>121</v>
      </c>
      <c r="AU206" s="149" t="s">
        <v>119</v>
      </c>
      <c r="AV206" s="12" t="s">
        <v>119</v>
      </c>
      <c r="AW206" s="12" t="s">
        <v>30</v>
      </c>
      <c r="AX206" s="12" t="s">
        <v>74</v>
      </c>
      <c r="AY206" s="149" t="s">
        <v>112</v>
      </c>
    </row>
    <row r="207" spans="2:65" s="13" customFormat="1" ht="11.25">
      <c r="B207" s="155"/>
      <c r="D207" s="148" t="s">
        <v>121</v>
      </c>
      <c r="E207" s="156" t="s">
        <v>1</v>
      </c>
      <c r="F207" s="157" t="s">
        <v>123</v>
      </c>
      <c r="H207" s="158">
        <v>9.9</v>
      </c>
      <c r="I207" s="159"/>
      <c r="L207" s="155"/>
      <c r="M207" s="160"/>
      <c r="T207" s="161"/>
      <c r="AT207" s="156" t="s">
        <v>121</v>
      </c>
      <c r="AU207" s="156" t="s">
        <v>119</v>
      </c>
      <c r="AV207" s="13" t="s">
        <v>118</v>
      </c>
      <c r="AW207" s="13" t="s">
        <v>30</v>
      </c>
      <c r="AX207" s="13" t="s">
        <v>79</v>
      </c>
      <c r="AY207" s="156" t="s">
        <v>112</v>
      </c>
    </row>
    <row r="208" spans="2:65" s="1" customFormat="1" ht="24.2" customHeight="1">
      <c r="B208" s="132"/>
      <c r="C208" s="133" t="s">
        <v>259</v>
      </c>
      <c r="D208" s="133" t="s">
        <v>114</v>
      </c>
      <c r="E208" s="134" t="s">
        <v>260</v>
      </c>
      <c r="F208" s="135" t="s">
        <v>261</v>
      </c>
      <c r="G208" s="136" t="s">
        <v>117</v>
      </c>
      <c r="H208" s="137">
        <v>34</v>
      </c>
      <c r="I208" s="138"/>
      <c r="J208" s="139">
        <f>ROUND(I208*H208,2)</f>
        <v>0</v>
      </c>
      <c r="K208" s="140"/>
      <c r="L208" s="30"/>
      <c r="M208" s="141" t="s">
        <v>1</v>
      </c>
      <c r="N208" s="142" t="s">
        <v>40</v>
      </c>
      <c r="P208" s="143">
        <f>O208*H208</f>
        <v>0</v>
      </c>
      <c r="Q208" s="143">
        <v>0.22377</v>
      </c>
      <c r="R208" s="143">
        <f>Q208*H208</f>
        <v>7.6081799999999999</v>
      </c>
      <c r="S208" s="143">
        <v>0</v>
      </c>
      <c r="T208" s="144">
        <f>S208*H208</f>
        <v>0</v>
      </c>
      <c r="AR208" s="145" t="s">
        <v>118</v>
      </c>
      <c r="AT208" s="145" t="s">
        <v>114</v>
      </c>
      <c r="AU208" s="145" t="s">
        <v>119</v>
      </c>
      <c r="AY208" s="15" t="s">
        <v>112</v>
      </c>
      <c r="BE208" s="146">
        <f>IF(N208="základná",J208,0)</f>
        <v>0</v>
      </c>
      <c r="BF208" s="146">
        <f>IF(N208="znížená",J208,0)</f>
        <v>0</v>
      </c>
      <c r="BG208" s="146">
        <f>IF(N208="zákl. prenesená",J208,0)</f>
        <v>0</v>
      </c>
      <c r="BH208" s="146">
        <f>IF(N208="zníž. prenesená",J208,0)</f>
        <v>0</v>
      </c>
      <c r="BI208" s="146">
        <f>IF(N208="nulová",J208,0)</f>
        <v>0</v>
      </c>
      <c r="BJ208" s="15" t="s">
        <v>119</v>
      </c>
      <c r="BK208" s="146">
        <f>ROUND(I208*H208,2)</f>
        <v>0</v>
      </c>
      <c r="BL208" s="15" t="s">
        <v>118</v>
      </c>
      <c r="BM208" s="145" t="s">
        <v>262</v>
      </c>
    </row>
    <row r="209" spans="2:65" s="12" customFormat="1" ht="11.25">
      <c r="B209" s="147"/>
      <c r="D209" s="148" t="s">
        <v>121</v>
      </c>
      <c r="E209" s="149" t="s">
        <v>1</v>
      </c>
      <c r="F209" s="150" t="s">
        <v>263</v>
      </c>
      <c r="H209" s="151">
        <v>34</v>
      </c>
      <c r="I209" s="152"/>
      <c r="L209" s="147"/>
      <c r="M209" s="153"/>
      <c r="T209" s="154"/>
      <c r="AT209" s="149" t="s">
        <v>121</v>
      </c>
      <c r="AU209" s="149" t="s">
        <v>119</v>
      </c>
      <c r="AV209" s="12" t="s">
        <v>119</v>
      </c>
      <c r="AW209" s="12" t="s">
        <v>30</v>
      </c>
      <c r="AX209" s="12" t="s">
        <v>74</v>
      </c>
      <c r="AY209" s="149" t="s">
        <v>112</v>
      </c>
    </row>
    <row r="210" spans="2:65" s="13" customFormat="1" ht="11.25">
      <c r="B210" s="155"/>
      <c r="D210" s="148" t="s">
        <v>121</v>
      </c>
      <c r="E210" s="156" t="s">
        <v>1</v>
      </c>
      <c r="F210" s="157" t="s">
        <v>123</v>
      </c>
      <c r="H210" s="158">
        <v>34</v>
      </c>
      <c r="I210" s="159"/>
      <c r="L210" s="155"/>
      <c r="M210" s="160"/>
      <c r="T210" s="161"/>
      <c r="AT210" s="156" t="s">
        <v>121</v>
      </c>
      <c r="AU210" s="156" t="s">
        <v>119</v>
      </c>
      <c r="AV210" s="13" t="s">
        <v>118</v>
      </c>
      <c r="AW210" s="13" t="s">
        <v>30</v>
      </c>
      <c r="AX210" s="13" t="s">
        <v>79</v>
      </c>
      <c r="AY210" s="156" t="s">
        <v>112</v>
      </c>
    </row>
    <row r="211" spans="2:65" s="1" customFormat="1" ht="37.9" customHeight="1">
      <c r="B211" s="132"/>
      <c r="C211" s="133" t="s">
        <v>264</v>
      </c>
      <c r="D211" s="133" t="s">
        <v>114</v>
      </c>
      <c r="E211" s="134" t="s">
        <v>265</v>
      </c>
      <c r="F211" s="135" t="s">
        <v>266</v>
      </c>
      <c r="G211" s="136" t="s">
        <v>117</v>
      </c>
      <c r="H211" s="137">
        <v>9.9</v>
      </c>
      <c r="I211" s="138"/>
      <c r="J211" s="139">
        <f>ROUND(I211*H211,2)</f>
        <v>0</v>
      </c>
      <c r="K211" s="140"/>
      <c r="L211" s="30"/>
      <c r="M211" s="141" t="s">
        <v>1</v>
      </c>
      <c r="N211" s="142" t="s">
        <v>40</v>
      </c>
      <c r="P211" s="143">
        <f>O211*H211</f>
        <v>0</v>
      </c>
      <c r="Q211" s="143">
        <v>0.35338000000000003</v>
      </c>
      <c r="R211" s="143">
        <f>Q211*H211</f>
        <v>3.4984620000000004</v>
      </c>
      <c r="S211" s="143">
        <v>0</v>
      </c>
      <c r="T211" s="144">
        <f>S211*H211</f>
        <v>0</v>
      </c>
      <c r="AR211" s="145" t="s">
        <v>118</v>
      </c>
      <c r="AT211" s="145" t="s">
        <v>114</v>
      </c>
      <c r="AU211" s="145" t="s">
        <v>119</v>
      </c>
      <c r="AY211" s="15" t="s">
        <v>112</v>
      </c>
      <c r="BE211" s="146">
        <f>IF(N211="základná",J211,0)</f>
        <v>0</v>
      </c>
      <c r="BF211" s="146">
        <f>IF(N211="znížená",J211,0)</f>
        <v>0</v>
      </c>
      <c r="BG211" s="146">
        <f>IF(N211="zákl. prenesená",J211,0)</f>
        <v>0</v>
      </c>
      <c r="BH211" s="146">
        <f>IF(N211="zníž. prenesená",J211,0)</f>
        <v>0</v>
      </c>
      <c r="BI211" s="146">
        <f>IF(N211="nulová",J211,0)</f>
        <v>0</v>
      </c>
      <c r="BJ211" s="15" t="s">
        <v>119</v>
      </c>
      <c r="BK211" s="146">
        <f>ROUND(I211*H211,2)</f>
        <v>0</v>
      </c>
      <c r="BL211" s="15" t="s">
        <v>118</v>
      </c>
      <c r="BM211" s="145" t="s">
        <v>267</v>
      </c>
    </row>
    <row r="212" spans="2:65" s="12" customFormat="1" ht="11.25">
      <c r="B212" s="147"/>
      <c r="D212" s="148" t="s">
        <v>121</v>
      </c>
      <c r="E212" s="149" t="s">
        <v>1</v>
      </c>
      <c r="F212" s="150" t="s">
        <v>258</v>
      </c>
      <c r="H212" s="151">
        <v>9.9</v>
      </c>
      <c r="I212" s="152"/>
      <c r="L212" s="147"/>
      <c r="M212" s="153"/>
      <c r="T212" s="154"/>
      <c r="AT212" s="149" t="s">
        <v>121</v>
      </c>
      <c r="AU212" s="149" t="s">
        <v>119</v>
      </c>
      <c r="AV212" s="12" t="s">
        <v>119</v>
      </c>
      <c r="AW212" s="12" t="s">
        <v>30</v>
      </c>
      <c r="AX212" s="12" t="s">
        <v>74</v>
      </c>
      <c r="AY212" s="149" t="s">
        <v>112</v>
      </c>
    </row>
    <row r="213" spans="2:65" s="13" customFormat="1" ht="11.25">
      <c r="B213" s="155"/>
      <c r="D213" s="148" t="s">
        <v>121</v>
      </c>
      <c r="E213" s="156" t="s">
        <v>1</v>
      </c>
      <c r="F213" s="157" t="s">
        <v>123</v>
      </c>
      <c r="H213" s="158">
        <v>9.9</v>
      </c>
      <c r="I213" s="159"/>
      <c r="L213" s="155"/>
      <c r="M213" s="160"/>
      <c r="T213" s="161"/>
      <c r="AT213" s="156" t="s">
        <v>121</v>
      </c>
      <c r="AU213" s="156" t="s">
        <v>119</v>
      </c>
      <c r="AV213" s="13" t="s">
        <v>118</v>
      </c>
      <c r="AW213" s="13" t="s">
        <v>30</v>
      </c>
      <c r="AX213" s="13" t="s">
        <v>79</v>
      </c>
      <c r="AY213" s="156" t="s">
        <v>112</v>
      </c>
    </row>
    <row r="214" spans="2:65" s="1" customFormat="1" ht="33" customHeight="1">
      <c r="B214" s="132"/>
      <c r="C214" s="133" t="s">
        <v>268</v>
      </c>
      <c r="D214" s="133" t="s">
        <v>114</v>
      </c>
      <c r="E214" s="134" t="s">
        <v>269</v>
      </c>
      <c r="F214" s="135" t="s">
        <v>270</v>
      </c>
      <c r="G214" s="136" t="s">
        <v>117</v>
      </c>
      <c r="H214" s="137">
        <v>34.200000000000003</v>
      </c>
      <c r="I214" s="138"/>
      <c r="J214" s="139">
        <f>ROUND(I214*H214,2)</f>
        <v>0</v>
      </c>
      <c r="K214" s="140"/>
      <c r="L214" s="30"/>
      <c r="M214" s="141" t="s">
        <v>1</v>
      </c>
      <c r="N214" s="142" t="s">
        <v>40</v>
      </c>
      <c r="P214" s="143">
        <f>O214*H214</f>
        <v>0</v>
      </c>
      <c r="Q214" s="143">
        <v>6.0099999999999997E-3</v>
      </c>
      <c r="R214" s="143">
        <f>Q214*H214</f>
        <v>0.205542</v>
      </c>
      <c r="S214" s="143">
        <v>0</v>
      </c>
      <c r="T214" s="144">
        <f>S214*H214</f>
        <v>0</v>
      </c>
      <c r="AR214" s="145" t="s">
        <v>118</v>
      </c>
      <c r="AT214" s="145" t="s">
        <v>114</v>
      </c>
      <c r="AU214" s="145" t="s">
        <v>119</v>
      </c>
      <c r="AY214" s="15" t="s">
        <v>112</v>
      </c>
      <c r="BE214" s="146">
        <f>IF(N214="základná",J214,0)</f>
        <v>0</v>
      </c>
      <c r="BF214" s="146">
        <f>IF(N214="znížená",J214,0)</f>
        <v>0</v>
      </c>
      <c r="BG214" s="146">
        <f>IF(N214="zákl. prenesená",J214,0)</f>
        <v>0</v>
      </c>
      <c r="BH214" s="146">
        <f>IF(N214="zníž. prenesená",J214,0)</f>
        <v>0</v>
      </c>
      <c r="BI214" s="146">
        <f>IF(N214="nulová",J214,0)</f>
        <v>0</v>
      </c>
      <c r="BJ214" s="15" t="s">
        <v>119</v>
      </c>
      <c r="BK214" s="146">
        <f>ROUND(I214*H214,2)</f>
        <v>0</v>
      </c>
      <c r="BL214" s="15" t="s">
        <v>118</v>
      </c>
      <c r="BM214" s="145" t="s">
        <v>271</v>
      </c>
    </row>
    <row r="215" spans="2:65" s="12" customFormat="1" ht="11.25">
      <c r="B215" s="147"/>
      <c r="D215" s="148" t="s">
        <v>121</v>
      </c>
      <c r="E215" s="149" t="s">
        <v>1</v>
      </c>
      <c r="F215" s="150" t="s">
        <v>272</v>
      </c>
      <c r="H215" s="151">
        <v>34.200000000000003</v>
      </c>
      <c r="I215" s="152"/>
      <c r="L215" s="147"/>
      <c r="M215" s="153"/>
      <c r="T215" s="154"/>
      <c r="AT215" s="149" t="s">
        <v>121</v>
      </c>
      <c r="AU215" s="149" t="s">
        <v>119</v>
      </c>
      <c r="AV215" s="12" t="s">
        <v>119</v>
      </c>
      <c r="AW215" s="12" t="s">
        <v>30</v>
      </c>
      <c r="AX215" s="12" t="s">
        <v>74</v>
      </c>
      <c r="AY215" s="149" t="s">
        <v>112</v>
      </c>
    </row>
    <row r="216" spans="2:65" s="13" customFormat="1" ht="11.25">
      <c r="B216" s="155"/>
      <c r="D216" s="148" t="s">
        <v>121</v>
      </c>
      <c r="E216" s="156" t="s">
        <v>1</v>
      </c>
      <c r="F216" s="157" t="s">
        <v>123</v>
      </c>
      <c r="H216" s="158">
        <v>34.200000000000003</v>
      </c>
      <c r="I216" s="159"/>
      <c r="L216" s="155"/>
      <c r="M216" s="160"/>
      <c r="T216" s="161"/>
      <c r="AT216" s="156" t="s">
        <v>121</v>
      </c>
      <c r="AU216" s="156" t="s">
        <v>119</v>
      </c>
      <c r="AV216" s="13" t="s">
        <v>118</v>
      </c>
      <c r="AW216" s="13" t="s">
        <v>30</v>
      </c>
      <c r="AX216" s="13" t="s">
        <v>79</v>
      </c>
      <c r="AY216" s="156" t="s">
        <v>112</v>
      </c>
    </row>
    <row r="217" spans="2:65" s="1" customFormat="1" ht="33" customHeight="1">
      <c r="B217" s="132"/>
      <c r="C217" s="133" t="s">
        <v>273</v>
      </c>
      <c r="D217" s="133" t="s">
        <v>114</v>
      </c>
      <c r="E217" s="134" t="s">
        <v>274</v>
      </c>
      <c r="F217" s="135" t="s">
        <v>275</v>
      </c>
      <c r="G217" s="136" t="s">
        <v>117</v>
      </c>
      <c r="H217" s="137">
        <v>34.200000000000003</v>
      </c>
      <c r="I217" s="138"/>
      <c r="J217" s="139">
        <f>ROUND(I217*H217,2)</f>
        <v>0</v>
      </c>
      <c r="K217" s="140"/>
      <c r="L217" s="30"/>
      <c r="M217" s="141" t="s">
        <v>1</v>
      </c>
      <c r="N217" s="142" t="s">
        <v>40</v>
      </c>
      <c r="P217" s="143">
        <f>O217*H217</f>
        <v>0</v>
      </c>
      <c r="Q217" s="143">
        <v>0.10373</v>
      </c>
      <c r="R217" s="143">
        <f>Q217*H217</f>
        <v>3.5475660000000002</v>
      </c>
      <c r="S217" s="143">
        <v>0</v>
      </c>
      <c r="T217" s="144">
        <f>S217*H217</f>
        <v>0</v>
      </c>
      <c r="AR217" s="145" t="s">
        <v>118</v>
      </c>
      <c r="AT217" s="145" t="s">
        <v>114</v>
      </c>
      <c r="AU217" s="145" t="s">
        <v>119</v>
      </c>
      <c r="AY217" s="15" t="s">
        <v>112</v>
      </c>
      <c r="BE217" s="146">
        <f>IF(N217="základná",J217,0)</f>
        <v>0</v>
      </c>
      <c r="BF217" s="146">
        <f>IF(N217="znížená",J217,0)</f>
        <v>0</v>
      </c>
      <c r="BG217" s="146">
        <f>IF(N217="zákl. prenesená",J217,0)</f>
        <v>0</v>
      </c>
      <c r="BH217" s="146">
        <f>IF(N217="zníž. prenesená",J217,0)</f>
        <v>0</v>
      </c>
      <c r="BI217" s="146">
        <f>IF(N217="nulová",J217,0)</f>
        <v>0</v>
      </c>
      <c r="BJ217" s="15" t="s">
        <v>119</v>
      </c>
      <c r="BK217" s="146">
        <f>ROUND(I217*H217,2)</f>
        <v>0</v>
      </c>
      <c r="BL217" s="15" t="s">
        <v>118</v>
      </c>
      <c r="BM217" s="145" t="s">
        <v>276</v>
      </c>
    </row>
    <row r="218" spans="2:65" s="12" customFormat="1" ht="11.25">
      <c r="B218" s="147"/>
      <c r="D218" s="148" t="s">
        <v>121</v>
      </c>
      <c r="E218" s="149" t="s">
        <v>1</v>
      </c>
      <c r="F218" s="150" t="s">
        <v>272</v>
      </c>
      <c r="H218" s="151">
        <v>34.200000000000003</v>
      </c>
      <c r="I218" s="152"/>
      <c r="L218" s="147"/>
      <c r="M218" s="153"/>
      <c r="T218" s="154"/>
      <c r="AT218" s="149" t="s">
        <v>121</v>
      </c>
      <c r="AU218" s="149" t="s">
        <v>119</v>
      </c>
      <c r="AV218" s="12" t="s">
        <v>119</v>
      </c>
      <c r="AW218" s="12" t="s">
        <v>30</v>
      </c>
      <c r="AX218" s="12" t="s">
        <v>74</v>
      </c>
      <c r="AY218" s="149" t="s">
        <v>112</v>
      </c>
    </row>
    <row r="219" spans="2:65" s="13" customFormat="1" ht="11.25">
      <c r="B219" s="155"/>
      <c r="D219" s="148" t="s">
        <v>121</v>
      </c>
      <c r="E219" s="156" t="s">
        <v>1</v>
      </c>
      <c r="F219" s="157" t="s">
        <v>123</v>
      </c>
      <c r="H219" s="158">
        <v>34.200000000000003</v>
      </c>
      <c r="I219" s="159"/>
      <c r="L219" s="155"/>
      <c r="M219" s="160"/>
      <c r="T219" s="161"/>
      <c r="AT219" s="156" t="s">
        <v>121</v>
      </c>
      <c r="AU219" s="156" t="s">
        <v>119</v>
      </c>
      <c r="AV219" s="13" t="s">
        <v>118</v>
      </c>
      <c r="AW219" s="13" t="s">
        <v>30</v>
      </c>
      <c r="AX219" s="13" t="s">
        <v>79</v>
      </c>
      <c r="AY219" s="156" t="s">
        <v>112</v>
      </c>
    </row>
    <row r="220" spans="2:65" s="1" customFormat="1" ht="37.9" customHeight="1">
      <c r="B220" s="132"/>
      <c r="C220" s="133" t="s">
        <v>277</v>
      </c>
      <c r="D220" s="133" t="s">
        <v>114</v>
      </c>
      <c r="E220" s="134" t="s">
        <v>278</v>
      </c>
      <c r="F220" s="135" t="s">
        <v>279</v>
      </c>
      <c r="G220" s="136" t="s">
        <v>117</v>
      </c>
      <c r="H220" s="137">
        <v>1128</v>
      </c>
      <c r="I220" s="138"/>
      <c r="J220" s="139">
        <f>ROUND(I220*H220,2)</f>
        <v>0</v>
      </c>
      <c r="K220" s="140"/>
      <c r="L220" s="30"/>
      <c r="M220" s="141" t="s">
        <v>1</v>
      </c>
      <c r="N220" s="142" t="s">
        <v>40</v>
      </c>
      <c r="P220" s="143">
        <f>O220*H220</f>
        <v>0</v>
      </c>
      <c r="Q220" s="143">
        <v>9.2499999999999999E-2</v>
      </c>
      <c r="R220" s="143">
        <f>Q220*H220</f>
        <v>104.34</v>
      </c>
      <c r="S220" s="143">
        <v>0</v>
      </c>
      <c r="T220" s="144">
        <f>S220*H220</f>
        <v>0</v>
      </c>
      <c r="AR220" s="145" t="s">
        <v>118</v>
      </c>
      <c r="AT220" s="145" t="s">
        <v>114</v>
      </c>
      <c r="AU220" s="145" t="s">
        <v>119</v>
      </c>
      <c r="AY220" s="15" t="s">
        <v>112</v>
      </c>
      <c r="BE220" s="146">
        <f>IF(N220="základná",J220,0)</f>
        <v>0</v>
      </c>
      <c r="BF220" s="146">
        <f>IF(N220="znížená",J220,0)</f>
        <v>0</v>
      </c>
      <c r="BG220" s="146">
        <f>IF(N220="zákl. prenesená",J220,0)</f>
        <v>0</v>
      </c>
      <c r="BH220" s="146">
        <f>IF(N220="zníž. prenesená",J220,0)</f>
        <v>0</v>
      </c>
      <c r="BI220" s="146">
        <f>IF(N220="nulová",J220,0)</f>
        <v>0</v>
      </c>
      <c r="BJ220" s="15" t="s">
        <v>119</v>
      </c>
      <c r="BK220" s="146">
        <f>ROUND(I220*H220,2)</f>
        <v>0</v>
      </c>
      <c r="BL220" s="15" t="s">
        <v>118</v>
      </c>
      <c r="BM220" s="145" t="s">
        <v>280</v>
      </c>
    </row>
    <row r="221" spans="2:65" s="12" customFormat="1" ht="11.25">
      <c r="B221" s="147"/>
      <c r="D221" s="148" t="s">
        <v>121</v>
      </c>
      <c r="E221" s="149" t="s">
        <v>1</v>
      </c>
      <c r="F221" s="150" t="s">
        <v>281</v>
      </c>
      <c r="H221" s="151">
        <v>1099.4000000000001</v>
      </c>
      <c r="I221" s="152"/>
      <c r="L221" s="147"/>
      <c r="M221" s="153"/>
      <c r="T221" s="154"/>
      <c r="AT221" s="149" t="s">
        <v>121</v>
      </c>
      <c r="AU221" s="149" t="s">
        <v>119</v>
      </c>
      <c r="AV221" s="12" t="s">
        <v>119</v>
      </c>
      <c r="AW221" s="12" t="s">
        <v>30</v>
      </c>
      <c r="AX221" s="12" t="s">
        <v>74</v>
      </c>
      <c r="AY221" s="149" t="s">
        <v>112</v>
      </c>
    </row>
    <row r="222" spans="2:65" s="12" customFormat="1" ht="11.25">
      <c r="B222" s="147"/>
      <c r="D222" s="148" t="s">
        <v>121</v>
      </c>
      <c r="E222" s="149" t="s">
        <v>1</v>
      </c>
      <c r="F222" s="150" t="s">
        <v>282</v>
      </c>
      <c r="H222" s="151">
        <v>28.6</v>
      </c>
      <c r="I222" s="152"/>
      <c r="L222" s="147"/>
      <c r="M222" s="153"/>
      <c r="T222" s="154"/>
      <c r="AT222" s="149" t="s">
        <v>121</v>
      </c>
      <c r="AU222" s="149" t="s">
        <v>119</v>
      </c>
      <c r="AV222" s="12" t="s">
        <v>119</v>
      </c>
      <c r="AW222" s="12" t="s">
        <v>30</v>
      </c>
      <c r="AX222" s="12" t="s">
        <v>74</v>
      </c>
      <c r="AY222" s="149" t="s">
        <v>112</v>
      </c>
    </row>
    <row r="223" spans="2:65" s="13" customFormat="1" ht="11.25">
      <c r="B223" s="155"/>
      <c r="D223" s="148" t="s">
        <v>121</v>
      </c>
      <c r="E223" s="156" t="s">
        <v>1</v>
      </c>
      <c r="F223" s="157" t="s">
        <v>123</v>
      </c>
      <c r="H223" s="158">
        <v>1128</v>
      </c>
      <c r="I223" s="159"/>
      <c r="L223" s="155"/>
      <c r="M223" s="160"/>
      <c r="T223" s="161"/>
      <c r="AT223" s="156" t="s">
        <v>121</v>
      </c>
      <c r="AU223" s="156" t="s">
        <v>119</v>
      </c>
      <c r="AV223" s="13" t="s">
        <v>118</v>
      </c>
      <c r="AW223" s="13" t="s">
        <v>30</v>
      </c>
      <c r="AX223" s="13" t="s">
        <v>79</v>
      </c>
      <c r="AY223" s="156" t="s">
        <v>112</v>
      </c>
    </row>
    <row r="224" spans="2:65" s="1" customFormat="1" ht="21.75" customHeight="1">
      <c r="B224" s="132"/>
      <c r="C224" s="162" t="s">
        <v>283</v>
      </c>
      <c r="D224" s="162" t="s">
        <v>209</v>
      </c>
      <c r="E224" s="163" t="s">
        <v>284</v>
      </c>
      <c r="F224" s="164" t="s">
        <v>285</v>
      </c>
      <c r="G224" s="165" t="s">
        <v>117</v>
      </c>
      <c r="H224" s="166">
        <v>1099.4000000000001</v>
      </c>
      <c r="I224" s="167"/>
      <c r="J224" s="168">
        <f>ROUND(I224*H224,2)</f>
        <v>0</v>
      </c>
      <c r="K224" s="169"/>
      <c r="L224" s="170"/>
      <c r="M224" s="171" t="s">
        <v>1</v>
      </c>
      <c r="N224" s="172" t="s">
        <v>40</v>
      </c>
      <c r="P224" s="143">
        <f>O224*H224</f>
        <v>0</v>
      </c>
      <c r="Q224" s="143">
        <v>0.13</v>
      </c>
      <c r="R224" s="143">
        <f>Q224*H224</f>
        <v>142.92200000000003</v>
      </c>
      <c r="S224" s="143">
        <v>0</v>
      </c>
      <c r="T224" s="144">
        <f>S224*H224</f>
        <v>0</v>
      </c>
      <c r="AR224" s="145" t="s">
        <v>153</v>
      </c>
      <c r="AT224" s="145" t="s">
        <v>209</v>
      </c>
      <c r="AU224" s="145" t="s">
        <v>119</v>
      </c>
      <c r="AY224" s="15" t="s">
        <v>112</v>
      </c>
      <c r="BE224" s="146">
        <f>IF(N224="základná",J224,0)</f>
        <v>0</v>
      </c>
      <c r="BF224" s="146">
        <f>IF(N224="znížená",J224,0)</f>
        <v>0</v>
      </c>
      <c r="BG224" s="146">
        <f>IF(N224="zákl. prenesená",J224,0)</f>
        <v>0</v>
      </c>
      <c r="BH224" s="146">
        <f>IF(N224="zníž. prenesená",J224,0)</f>
        <v>0</v>
      </c>
      <c r="BI224" s="146">
        <f>IF(N224="nulová",J224,0)</f>
        <v>0</v>
      </c>
      <c r="BJ224" s="15" t="s">
        <v>119</v>
      </c>
      <c r="BK224" s="146">
        <f>ROUND(I224*H224,2)</f>
        <v>0</v>
      </c>
      <c r="BL224" s="15" t="s">
        <v>118</v>
      </c>
      <c r="BM224" s="145" t="s">
        <v>286</v>
      </c>
    </row>
    <row r="225" spans="2:65" s="12" customFormat="1" ht="11.25">
      <c r="B225" s="147"/>
      <c r="D225" s="148" t="s">
        <v>121</v>
      </c>
      <c r="E225" s="149" t="s">
        <v>1</v>
      </c>
      <c r="F225" s="150" t="s">
        <v>281</v>
      </c>
      <c r="H225" s="151">
        <v>1099.4000000000001</v>
      </c>
      <c r="I225" s="152"/>
      <c r="L225" s="147"/>
      <c r="M225" s="153"/>
      <c r="T225" s="154"/>
      <c r="AT225" s="149" t="s">
        <v>121</v>
      </c>
      <c r="AU225" s="149" t="s">
        <v>119</v>
      </c>
      <c r="AV225" s="12" t="s">
        <v>119</v>
      </c>
      <c r="AW225" s="12" t="s">
        <v>30</v>
      </c>
      <c r="AX225" s="12" t="s">
        <v>74</v>
      </c>
      <c r="AY225" s="149" t="s">
        <v>112</v>
      </c>
    </row>
    <row r="226" spans="2:65" s="13" customFormat="1" ht="11.25">
      <c r="B226" s="155"/>
      <c r="D226" s="148" t="s">
        <v>121</v>
      </c>
      <c r="E226" s="156" t="s">
        <v>1</v>
      </c>
      <c r="F226" s="157" t="s">
        <v>123</v>
      </c>
      <c r="H226" s="158">
        <v>1099.4000000000001</v>
      </c>
      <c r="I226" s="159"/>
      <c r="L226" s="155"/>
      <c r="M226" s="160"/>
      <c r="T226" s="161"/>
      <c r="AT226" s="156" t="s">
        <v>121</v>
      </c>
      <c r="AU226" s="156" t="s">
        <v>119</v>
      </c>
      <c r="AV226" s="13" t="s">
        <v>118</v>
      </c>
      <c r="AW226" s="13" t="s">
        <v>30</v>
      </c>
      <c r="AX226" s="13" t="s">
        <v>79</v>
      </c>
      <c r="AY226" s="156" t="s">
        <v>112</v>
      </c>
    </row>
    <row r="227" spans="2:65" s="1" customFormat="1" ht="24.2" customHeight="1">
      <c r="B227" s="132"/>
      <c r="C227" s="162" t="s">
        <v>287</v>
      </c>
      <c r="D227" s="162" t="s">
        <v>209</v>
      </c>
      <c r="E227" s="163" t="s">
        <v>288</v>
      </c>
      <c r="F227" s="164" t="s">
        <v>289</v>
      </c>
      <c r="G227" s="165" t="s">
        <v>117</v>
      </c>
      <c r="H227" s="166">
        <v>21</v>
      </c>
      <c r="I227" s="167"/>
      <c r="J227" s="168">
        <f>ROUND(I227*H227,2)</f>
        <v>0</v>
      </c>
      <c r="K227" s="169"/>
      <c r="L227" s="170"/>
      <c r="M227" s="171" t="s">
        <v>1</v>
      </c>
      <c r="N227" s="172" t="s">
        <v>40</v>
      </c>
      <c r="P227" s="143">
        <f>O227*H227</f>
        <v>0</v>
      </c>
      <c r="Q227" s="143">
        <v>0.13800000000000001</v>
      </c>
      <c r="R227" s="143">
        <f>Q227*H227</f>
        <v>2.8980000000000001</v>
      </c>
      <c r="S227" s="143">
        <v>0</v>
      </c>
      <c r="T227" s="144">
        <f>S227*H227</f>
        <v>0</v>
      </c>
      <c r="AR227" s="145" t="s">
        <v>153</v>
      </c>
      <c r="AT227" s="145" t="s">
        <v>209</v>
      </c>
      <c r="AU227" s="145" t="s">
        <v>119</v>
      </c>
      <c r="AY227" s="15" t="s">
        <v>112</v>
      </c>
      <c r="BE227" s="146">
        <f>IF(N227="základná",J227,0)</f>
        <v>0</v>
      </c>
      <c r="BF227" s="146">
        <f>IF(N227="znížená",J227,0)</f>
        <v>0</v>
      </c>
      <c r="BG227" s="146">
        <f>IF(N227="zákl. prenesená",J227,0)</f>
        <v>0</v>
      </c>
      <c r="BH227" s="146">
        <f>IF(N227="zníž. prenesená",J227,0)</f>
        <v>0</v>
      </c>
      <c r="BI227" s="146">
        <f>IF(N227="nulová",J227,0)</f>
        <v>0</v>
      </c>
      <c r="BJ227" s="15" t="s">
        <v>119</v>
      </c>
      <c r="BK227" s="146">
        <f>ROUND(I227*H227,2)</f>
        <v>0</v>
      </c>
      <c r="BL227" s="15" t="s">
        <v>118</v>
      </c>
      <c r="BM227" s="145" t="s">
        <v>290</v>
      </c>
    </row>
    <row r="228" spans="2:65" s="1" customFormat="1" ht="24.2" customHeight="1">
      <c r="B228" s="132"/>
      <c r="C228" s="162" t="s">
        <v>291</v>
      </c>
      <c r="D228" s="162" t="s">
        <v>209</v>
      </c>
      <c r="E228" s="163" t="s">
        <v>292</v>
      </c>
      <c r="F228" s="164" t="s">
        <v>293</v>
      </c>
      <c r="G228" s="165" t="s">
        <v>117</v>
      </c>
      <c r="H228" s="166">
        <v>7.6</v>
      </c>
      <c r="I228" s="167"/>
      <c r="J228" s="168">
        <f>ROUND(I228*H228,2)</f>
        <v>0</v>
      </c>
      <c r="K228" s="169"/>
      <c r="L228" s="170"/>
      <c r="M228" s="171" t="s">
        <v>1</v>
      </c>
      <c r="N228" s="172" t="s">
        <v>40</v>
      </c>
      <c r="P228" s="143">
        <f>O228*H228</f>
        <v>0</v>
      </c>
      <c r="Q228" s="143">
        <v>0.13800000000000001</v>
      </c>
      <c r="R228" s="143">
        <f>Q228*H228</f>
        <v>1.0488</v>
      </c>
      <c r="S228" s="143">
        <v>0</v>
      </c>
      <c r="T228" s="144">
        <f>S228*H228</f>
        <v>0</v>
      </c>
      <c r="AR228" s="145" t="s">
        <v>153</v>
      </c>
      <c r="AT228" s="145" t="s">
        <v>209</v>
      </c>
      <c r="AU228" s="145" t="s">
        <v>119</v>
      </c>
      <c r="AY228" s="15" t="s">
        <v>112</v>
      </c>
      <c r="BE228" s="146">
        <f>IF(N228="základná",J228,0)</f>
        <v>0</v>
      </c>
      <c r="BF228" s="146">
        <f>IF(N228="znížená",J228,0)</f>
        <v>0</v>
      </c>
      <c r="BG228" s="146">
        <f>IF(N228="zákl. prenesená",J228,0)</f>
        <v>0</v>
      </c>
      <c r="BH228" s="146">
        <f>IF(N228="zníž. prenesená",J228,0)</f>
        <v>0</v>
      </c>
      <c r="BI228" s="146">
        <f>IF(N228="nulová",J228,0)</f>
        <v>0</v>
      </c>
      <c r="BJ228" s="15" t="s">
        <v>119</v>
      </c>
      <c r="BK228" s="146">
        <f>ROUND(I228*H228,2)</f>
        <v>0</v>
      </c>
      <c r="BL228" s="15" t="s">
        <v>118</v>
      </c>
      <c r="BM228" s="145" t="s">
        <v>294</v>
      </c>
    </row>
    <row r="229" spans="2:65" s="1" customFormat="1" ht="37.9" customHeight="1">
      <c r="B229" s="132"/>
      <c r="C229" s="133" t="s">
        <v>295</v>
      </c>
      <c r="D229" s="133" t="s">
        <v>114</v>
      </c>
      <c r="E229" s="134" t="s">
        <v>296</v>
      </c>
      <c r="F229" s="135" t="s">
        <v>297</v>
      </c>
      <c r="G229" s="136" t="s">
        <v>117</v>
      </c>
      <c r="H229" s="137">
        <v>9.9</v>
      </c>
      <c r="I229" s="138"/>
      <c r="J229" s="139">
        <f>ROUND(I229*H229,2)</f>
        <v>0</v>
      </c>
      <c r="K229" s="140"/>
      <c r="L229" s="30"/>
      <c r="M229" s="141" t="s">
        <v>1</v>
      </c>
      <c r="N229" s="142" t="s">
        <v>40</v>
      </c>
      <c r="P229" s="143">
        <f>O229*H229</f>
        <v>0</v>
      </c>
      <c r="Q229" s="143">
        <v>9.2499999999999999E-2</v>
      </c>
      <c r="R229" s="143">
        <f>Q229*H229</f>
        <v>0.91575000000000006</v>
      </c>
      <c r="S229" s="143">
        <v>0</v>
      </c>
      <c r="T229" s="144">
        <f>S229*H229</f>
        <v>0</v>
      </c>
      <c r="AR229" s="145" t="s">
        <v>118</v>
      </c>
      <c r="AT229" s="145" t="s">
        <v>114</v>
      </c>
      <c r="AU229" s="145" t="s">
        <v>119</v>
      </c>
      <c r="AY229" s="15" t="s">
        <v>112</v>
      </c>
      <c r="BE229" s="146">
        <f>IF(N229="základná",J229,0)</f>
        <v>0</v>
      </c>
      <c r="BF229" s="146">
        <f>IF(N229="znížená",J229,0)</f>
        <v>0</v>
      </c>
      <c r="BG229" s="146">
        <f>IF(N229="zákl. prenesená",J229,0)</f>
        <v>0</v>
      </c>
      <c r="BH229" s="146">
        <f>IF(N229="zníž. prenesená",J229,0)</f>
        <v>0</v>
      </c>
      <c r="BI229" s="146">
        <f>IF(N229="nulová",J229,0)</f>
        <v>0</v>
      </c>
      <c r="BJ229" s="15" t="s">
        <v>119</v>
      </c>
      <c r="BK229" s="146">
        <f>ROUND(I229*H229,2)</f>
        <v>0</v>
      </c>
      <c r="BL229" s="15" t="s">
        <v>118</v>
      </c>
      <c r="BM229" s="145" t="s">
        <v>298</v>
      </c>
    </row>
    <row r="230" spans="2:65" s="12" customFormat="1" ht="11.25">
      <c r="B230" s="147"/>
      <c r="D230" s="148" t="s">
        <v>121</v>
      </c>
      <c r="E230" s="149" t="s">
        <v>1</v>
      </c>
      <c r="F230" s="150" t="s">
        <v>258</v>
      </c>
      <c r="H230" s="151">
        <v>9.9</v>
      </c>
      <c r="I230" s="152"/>
      <c r="L230" s="147"/>
      <c r="M230" s="153"/>
      <c r="T230" s="154"/>
      <c r="AT230" s="149" t="s">
        <v>121</v>
      </c>
      <c r="AU230" s="149" t="s">
        <v>119</v>
      </c>
      <c r="AV230" s="12" t="s">
        <v>119</v>
      </c>
      <c r="AW230" s="12" t="s">
        <v>30</v>
      </c>
      <c r="AX230" s="12" t="s">
        <v>74</v>
      </c>
      <c r="AY230" s="149" t="s">
        <v>112</v>
      </c>
    </row>
    <row r="231" spans="2:65" s="13" customFormat="1" ht="11.25">
      <c r="B231" s="155"/>
      <c r="D231" s="148" t="s">
        <v>121</v>
      </c>
      <c r="E231" s="156" t="s">
        <v>1</v>
      </c>
      <c r="F231" s="157" t="s">
        <v>123</v>
      </c>
      <c r="H231" s="158">
        <v>9.9</v>
      </c>
      <c r="I231" s="159"/>
      <c r="L231" s="155"/>
      <c r="M231" s="160"/>
      <c r="T231" s="161"/>
      <c r="AT231" s="156" t="s">
        <v>121</v>
      </c>
      <c r="AU231" s="156" t="s">
        <v>119</v>
      </c>
      <c r="AV231" s="13" t="s">
        <v>118</v>
      </c>
      <c r="AW231" s="13" t="s">
        <v>30</v>
      </c>
      <c r="AX231" s="13" t="s">
        <v>79</v>
      </c>
      <c r="AY231" s="156" t="s">
        <v>112</v>
      </c>
    </row>
    <row r="232" spans="2:65" s="1" customFormat="1" ht="24.2" customHeight="1">
      <c r="B232" s="132"/>
      <c r="C232" s="162" t="s">
        <v>299</v>
      </c>
      <c r="D232" s="162" t="s">
        <v>209</v>
      </c>
      <c r="E232" s="163" t="s">
        <v>300</v>
      </c>
      <c r="F232" s="164" t="s">
        <v>301</v>
      </c>
      <c r="G232" s="165" t="s">
        <v>117</v>
      </c>
      <c r="H232" s="166">
        <v>9.9</v>
      </c>
      <c r="I232" s="167"/>
      <c r="J232" s="168">
        <f>ROUND(I232*H232,2)</f>
        <v>0</v>
      </c>
      <c r="K232" s="169"/>
      <c r="L232" s="170"/>
      <c r="M232" s="171" t="s">
        <v>1</v>
      </c>
      <c r="N232" s="172" t="s">
        <v>40</v>
      </c>
      <c r="P232" s="143">
        <f>O232*H232</f>
        <v>0</v>
      </c>
      <c r="Q232" s="143">
        <v>0.184</v>
      </c>
      <c r="R232" s="143">
        <f>Q232*H232</f>
        <v>1.8216000000000001</v>
      </c>
      <c r="S232" s="143">
        <v>0</v>
      </c>
      <c r="T232" s="144">
        <f>S232*H232</f>
        <v>0</v>
      </c>
      <c r="AR232" s="145" t="s">
        <v>153</v>
      </c>
      <c r="AT232" s="145" t="s">
        <v>209</v>
      </c>
      <c r="AU232" s="145" t="s">
        <v>119</v>
      </c>
      <c r="AY232" s="15" t="s">
        <v>112</v>
      </c>
      <c r="BE232" s="146">
        <f>IF(N232="základná",J232,0)</f>
        <v>0</v>
      </c>
      <c r="BF232" s="146">
        <f>IF(N232="znížená",J232,0)</f>
        <v>0</v>
      </c>
      <c r="BG232" s="146">
        <f>IF(N232="zákl. prenesená",J232,0)</f>
        <v>0</v>
      </c>
      <c r="BH232" s="146">
        <f>IF(N232="zníž. prenesená",J232,0)</f>
        <v>0</v>
      </c>
      <c r="BI232" s="146">
        <f>IF(N232="nulová",J232,0)</f>
        <v>0</v>
      </c>
      <c r="BJ232" s="15" t="s">
        <v>119</v>
      </c>
      <c r="BK232" s="146">
        <f>ROUND(I232*H232,2)</f>
        <v>0</v>
      </c>
      <c r="BL232" s="15" t="s">
        <v>118</v>
      </c>
      <c r="BM232" s="145" t="s">
        <v>302</v>
      </c>
    </row>
    <row r="233" spans="2:65" s="12" customFormat="1" ht="11.25">
      <c r="B233" s="147"/>
      <c r="D233" s="148" t="s">
        <v>121</v>
      </c>
      <c r="E233" s="149" t="s">
        <v>1</v>
      </c>
      <c r="F233" s="150" t="s">
        <v>258</v>
      </c>
      <c r="H233" s="151">
        <v>9.9</v>
      </c>
      <c r="I233" s="152"/>
      <c r="L233" s="147"/>
      <c r="M233" s="153"/>
      <c r="T233" s="154"/>
      <c r="AT233" s="149" t="s">
        <v>121</v>
      </c>
      <c r="AU233" s="149" t="s">
        <v>119</v>
      </c>
      <c r="AV233" s="12" t="s">
        <v>119</v>
      </c>
      <c r="AW233" s="12" t="s">
        <v>30</v>
      </c>
      <c r="AX233" s="12" t="s">
        <v>74</v>
      </c>
      <c r="AY233" s="149" t="s">
        <v>112</v>
      </c>
    </row>
    <row r="234" spans="2:65" s="13" customFormat="1" ht="11.25">
      <c r="B234" s="155"/>
      <c r="D234" s="148" t="s">
        <v>121</v>
      </c>
      <c r="E234" s="156" t="s">
        <v>1</v>
      </c>
      <c r="F234" s="157" t="s">
        <v>123</v>
      </c>
      <c r="H234" s="158">
        <v>9.9</v>
      </c>
      <c r="I234" s="159"/>
      <c r="L234" s="155"/>
      <c r="M234" s="160"/>
      <c r="T234" s="161"/>
      <c r="AT234" s="156" t="s">
        <v>121</v>
      </c>
      <c r="AU234" s="156" t="s">
        <v>119</v>
      </c>
      <c r="AV234" s="13" t="s">
        <v>118</v>
      </c>
      <c r="AW234" s="13" t="s">
        <v>30</v>
      </c>
      <c r="AX234" s="13" t="s">
        <v>79</v>
      </c>
      <c r="AY234" s="156" t="s">
        <v>112</v>
      </c>
    </row>
    <row r="235" spans="2:65" s="11" customFormat="1" ht="22.9" customHeight="1">
      <c r="B235" s="120"/>
      <c r="D235" s="121" t="s">
        <v>73</v>
      </c>
      <c r="E235" s="130" t="s">
        <v>153</v>
      </c>
      <c r="F235" s="130" t="s">
        <v>303</v>
      </c>
      <c r="I235" s="123"/>
      <c r="J235" s="131">
        <f>BK235</f>
        <v>0</v>
      </c>
      <c r="L235" s="120"/>
      <c r="M235" s="125"/>
      <c r="P235" s="126">
        <f>SUM(P236:P238)</f>
        <v>0</v>
      </c>
      <c r="R235" s="126">
        <f>SUM(R236:R238)</f>
        <v>1.3292200000000001</v>
      </c>
      <c r="T235" s="127">
        <f>SUM(T236:T238)</f>
        <v>0</v>
      </c>
      <c r="AR235" s="121" t="s">
        <v>79</v>
      </c>
      <c r="AT235" s="128" t="s">
        <v>73</v>
      </c>
      <c r="AU235" s="128" t="s">
        <v>79</v>
      </c>
      <c r="AY235" s="121" t="s">
        <v>112</v>
      </c>
      <c r="BK235" s="129">
        <f>SUM(BK236:BK238)</f>
        <v>0</v>
      </c>
    </row>
    <row r="236" spans="2:65" s="1" customFormat="1" ht="24.2" customHeight="1">
      <c r="B236" s="132"/>
      <c r="C236" s="133" t="s">
        <v>304</v>
      </c>
      <c r="D236" s="133" t="s">
        <v>114</v>
      </c>
      <c r="E236" s="134" t="s">
        <v>305</v>
      </c>
      <c r="F236" s="135" t="s">
        <v>306</v>
      </c>
      <c r="G236" s="136" t="s">
        <v>131</v>
      </c>
      <c r="H236" s="137">
        <v>2</v>
      </c>
      <c r="I236" s="138"/>
      <c r="J236" s="139">
        <f>ROUND(I236*H236,2)</f>
        <v>0</v>
      </c>
      <c r="K236" s="140"/>
      <c r="L236" s="30"/>
      <c r="M236" s="141" t="s">
        <v>1</v>
      </c>
      <c r="N236" s="142" t="s">
        <v>40</v>
      </c>
      <c r="P236" s="143">
        <f>O236*H236</f>
        <v>0</v>
      </c>
      <c r="Q236" s="143">
        <v>2.2110000000000001E-2</v>
      </c>
      <c r="R236" s="143">
        <f>Q236*H236</f>
        <v>4.4220000000000002E-2</v>
      </c>
      <c r="S236" s="143">
        <v>0</v>
      </c>
      <c r="T236" s="144">
        <f>S236*H236</f>
        <v>0</v>
      </c>
      <c r="AR236" s="145" t="s">
        <v>118</v>
      </c>
      <c r="AT236" s="145" t="s">
        <v>114</v>
      </c>
      <c r="AU236" s="145" t="s">
        <v>119</v>
      </c>
      <c r="AY236" s="15" t="s">
        <v>112</v>
      </c>
      <c r="BE236" s="146">
        <f>IF(N236="základná",J236,0)</f>
        <v>0</v>
      </c>
      <c r="BF236" s="146">
        <f>IF(N236="znížená",J236,0)</f>
        <v>0</v>
      </c>
      <c r="BG236" s="146">
        <f>IF(N236="zákl. prenesená",J236,0)</f>
        <v>0</v>
      </c>
      <c r="BH236" s="146">
        <f>IF(N236="zníž. prenesená",J236,0)</f>
        <v>0</v>
      </c>
      <c r="BI236" s="146">
        <f>IF(N236="nulová",J236,0)</f>
        <v>0</v>
      </c>
      <c r="BJ236" s="15" t="s">
        <v>119</v>
      </c>
      <c r="BK236" s="146">
        <f>ROUND(I236*H236,2)</f>
        <v>0</v>
      </c>
      <c r="BL236" s="15" t="s">
        <v>118</v>
      </c>
      <c r="BM236" s="145" t="s">
        <v>307</v>
      </c>
    </row>
    <row r="237" spans="2:65" s="1" customFormat="1" ht="24.2" customHeight="1">
      <c r="B237" s="132"/>
      <c r="C237" s="162" t="s">
        <v>308</v>
      </c>
      <c r="D237" s="162" t="s">
        <v>209</v>
      </c>
      <c r="E237" s="163" t="s">
        <v>309</v>
      </c>
      <c r="F237" s="164" t="s">
        <v>310</v>
      </c>
      <c r="G237" s="165" t="s">
        <v>311</v>
      </c>
      <c r="H237" s="166">
        <v>1</v>
      </c>
      <c r="I237" s="167"/>
      <c r="J237" s="168">
        <f>ROUND(I237*H237,2)</f>
        <v>0</v>
      </c>
      <c r="K237" s="169"/>
      <c r="L237" s="170"/>
      <c r="M237" s="171" t="s">
        <v>1</v>
      </c>
      <c r="N237" s="172" t="s">
        <v>40</v>
      </c>
      <c r="P237" s="143">
        <f>O237*H237</f>
        <v>0</v>
      </c>
      <c r="Q237" s="143">
        <v>0.92</v>
      </c>
      <c r="R237" s="143">
        <f>Q237*H237</f>
        <v>0.92</v>
      </c>
      <c r="S237" s="143">
        <v>0</v>
      </c>
      <c r="T237" s="144">
        <f>S237*H237</f>
        <v>0</v>
      </c>
      <c r="AR237" s="145" t="s">
        <v>153</v>
      </c>
      <c r="AT237" s="145" t="s">
        <v>209</v>
      </c>
      <c r="AU237" s="145" t="s">
        <v>119</v>
      </c>
      <c r="AY237" s="15" t="s">
        <v>112</v>
      </c>
      <c r="BE237" s="146">
        <f>IF(N237="základná",J237,0)</f>
        <v>0</v>
      </c>
      <c r="BF237" s="146">
        <f>IF(N237="znížená",J237,0)</f>
        <v>0</v>
      </c>
      <c r="BG237" s="146">
        <f>IF(N237="zákl. prenesená",J237,0)</f>
        <v>0</v>
      </c>
      <c r="BH237" s="146">
        <f>IF(N237="zníž. prenesená",J237,0)</f>
        <v>0</v>
      </c>
      <c r="BI237" s="146">
        <f>IF(N237="nulová",J237,0)</f>
        <v>0</v>
      </c>
      <c r="BJ237" s="15" t="s">
        <v>119</v>
      </c>
      <c r="BK237" s="146">
        <f>ROUND(I237*H237,2)</f>
        <v>0</v>
      </c>
      <c r="BL237" s="15" t="s">
        <v>118</v>
      </c>
      <c r="BM237" s="145" t="s">
        <v>312</v>
      </c>
    </row>
    <row r="238" spans="2:65" s="1" customFormat="1" ht="24.2" customHeight="1">
      <c r="B238" s="132"/>
      <c r="C238" s="162" t="s">
        <v>313</v>
      </c>
      <c r="D238" s="162" t="s">
        <v>209</v>
      </c>
      <c r="E238" s="163" t="s">
        <v>314</v>
      </c>
      <c r="F238" s="164" t="s">
        <v>315</v>
      </c>
      <c r="G238" s="165" t="s">
        <v>311</v>
      </c>
      <c r="H238" s="166">
        <v>1</v>
      </c>
      <c r="I238" s="167"/>
      <c r="J238" s="168">
        <f>ROUND(I238*H238,2)</f>
        <v>0</v>
      </c>
      <c r="K238" s="169"/>
      <c r="L238" s="170"/>
      <c r="M238" s="171" t="s">
        <v>1</v>
      </c>
      <c r="N238" s="172" t="s">
        <v>40</v>
      </c>
      <c r="P238" s="143">
        <f>O238*H238</f>
        <v>0</v>
      </c>
      <c r="Q238" s="143">
        <v>0.36499999999999999</v>
      </c>
      <c r="R238" s="143">
        <f>Q238*H238</f>
        <v>0.36499999999999999</v>
      </c>
      <c r="S238" s="143">
        <v>0</v>
      </c>
      <c r="T238" s="144">
        <f>S238*H238</f>
        <v>0</v>
      </c>
      <c r="AR238" s="145" t="s">
        <v>153</v>
      </c>
      <c r="AT238" s="145" t="s">
        <v>209</v>
      </c>
      <c r="AU238" s="145" t="s">
        <v>119</v>
      </c>
      <c r="AY238" s="15" t="s">
        <v>112</v>
      </c>
      <c r="BE238" s="146">
        <f>IF(N238="základná",J238,0)</f>
        <v>0</v>
      </c>
      <c r="BF238" s="146">
        <f>IF(N238="znížená",J238,0)</f>
        <v>0</v>
      </c>
      <c r="BG238" s="146">
        <f>IF(N238="zákl. prenesená",J238,0)</f>
        <v>0</v>
      </c>
      <c r="BH238" s="146">
        <f>IF(N238="zníž. prenesená",J238,0)</f>
        <v>0</v>
      </c>
      <c r="BI238" s="146">
        <f>IF(N238="nulová",J238,0)</f>
        <v>0</v>
      </c>
      <c r="BJ238" s="15" t="s">
        <v>119</v>
      </c>
      <c r="BK238" s="146">
        <f>ROUND(I238*H238,2)</f>
        <v>0</v>
      </c>
      <c r="BL238" s="15" t="s">
        <v>118</v>
      </c>
      <c r="BM238" s="145" t="s">
        <v>316</v>
      </c>
    </row>
    <row r="239" spans="2:65" s="11" customFormat="1" ht="22.9" customHeight="1">
      <c r="B239" s="120"/>
      <c r="D239" s="121" t="s">
        <v>73</v>
      </c>
      <c r="E239" s="130" t="s">
        <v>158</v>
      </c>
      <c r="F239" s="130" t="s">
        <v>317</v>
      </c>
      <c r="I239" s="123"/>
      <c r="J239" s="131">
        <f>BK239</f>
        <v>0</v>
      </c>
      <c r="L239" s="120"/>
      <c r="M239" s="125"/>
      <c r="P239" s="126">
        <f>SUM(P240:P283)</f>
        <v>0</v>
      </c>
      <c r="R239" s="126">
        <f>SUM(R240:R283)</f>
        <v>200.2959726</v>
      </c>
      <c r="T239" s="127">
        <f>SUM(T240:T283)</f>
        <v>0</v>
      </c>
      <c r="AR239" s="121" t="s">
        <v>79</v>
      </c>
      <c r="AT239" s="128" t="s">
        <v>73</v>
      </c>
      <c r="AU239" s="128" t="s">
        <v>79</v>
      </c>
      <c r="AY239" s="121" t="s">
        <v>112</v>
      </c>
      <c r="BK239" s="129">
        <f>SUM(BK240:BK283)</f>
        <v>0</v>
      </c>
    </row>
    <row r="240" spans="2:65" s="1" customFormat="1" ht="37.9" customHeight="1">
      <c r="B240" s="132"/>
      <c r="C240" s="133" t="s">
        <v>318</v>
      </c>
      <c r="D240" s="133" t="s">
        <v>114</v>
      </c>
      <c r="E240" s="134" t="s">
        <v>319</v>
      </c>
      <c r="F240" s="135" t="s">
        <v>320</v>
      </c>
      <c r="G240" s="136" t="s">
        <v>321</v>
      </c>
      <c r="H240" s="137">
        <v>1</v>
      </c>
      <c r="I240" s="138"/>
      <c r="J240" s="139">
        <f>ROUND(I240*H240,2)</f>
        <v>0</v>
      </c>
      <c r="K240" s="140"/>
      <c r="L240" s="30"/>
      <c r="M240" s="141" t="s">
        <v>1</v>
      </c>
      <c r="N240" s="142" t="s">
        <v>40</v>
      </c>
      <c r="P240" s="143">
        <f>O240*H240</f>
        <v>0</v>
      </c>
      <c r="Q240" s="143">
        <v>0.45367000000000002</v>
      </c>
      <c r="R240" s="143">
        <f>Q240*H240</f>
        <v>0.45367000000000002</v>
      </c>
      <c r="S240" s="143">
        <v>0</v>
      </c>
      <c r="T240" s="144">
        <f>S240*H240</f>
        <v>0</v>
      </c>
      <c r="AR240" s="145" t="s">
        <v>118</v>
      </c>
      <c r="AT240" s="145" t="s">
        <v>114</v>
      </c>
      <c r="AU240" s="145" t="s">
        <v>119</v>
      </c>
      <c r="AY240" s="15" t="s">
        <v>112</v>
      </c>
      <c r="BE240" s="146">
        <f>IF(N240="základná",J240,0)</f>
        <v>0</v>
      </c>
      <c r="BF240" s="146">
        <f>IF(N240="znížená",J240,0)</f>
        <v>0</v>
      </c>
      <c r="BG240" s="146">
        <f>IF(N240="zákl. prenesená",J240,0)</f>
        <v>0</v>
      </c>
      <c r="BH240" s="146">
        <f>IF(N240="zníž. prenesená",J240,0)</f>
        <v>0</v>
      </c>
      <c r="BI240" s="146">
        <f>IF(N240="nulová",J240,0)</f>
        <v>0</v>
      </c>
      <c r="BJ240" s="15" t="s">
        <v>119</v>
      </c>
      <c r="BK240" s="146">
        <f>ROUND(I240*H240,2)</f>
        <v>0</v>
      </c>
      <c r="BL240" s="15" t="s">
        <v>118</v>
      </c>
      <c r="BM240" s="145" t="s">
        <v>322</v>
      </c>
    </row>
    <row r="241" spans="2:65" s="1" customFormat="1" ht="24.2" customHeight="1">
      <c r="B241" s="132"/>
      <c r="C241" s="133" t="s">
        <v>323</v>
      </c>
      <c r="D241" s="133" t="s">
        <v>114</v>
      </c>
      <c r="E241" s="134" t="s">
        <v>324</v>
      </c>
      <c r="F241" s="135" t="s">
        <v>325</v>
      </c>
      <c r="G241" s="136" t="s">
        <v>131</v>
      </c>
      <c r="H241" s="137">
        <v>420</v>
      </c>
      <c r="I241" s="138"/>
      <c r="J241" s="139">
        <f>ROUND(I241*H241,2)</f>
        <v>0</v>
      </c>
      <c r="K241" s="140"/>
      <c r="L241" s="30"/>
      <c r="M241" s="141" t="s">
        <v>1</v>
      </c>
      <c r="N241" s="142" t="s">
        <v>40</v>
      </c>
      <c r="P241" s="143">
        <f>O241*H241</f>
        <v>0</v>
      </c>
      <c r="Q241" s="143">
        <v>9.7960000000000005E-2</v>
      </c>
      <c r="R241" s="143">
        <f>Q241*H241</f>
        <v>41.1432</v>
      </c>
      <c r="S241" s="143">
        <v>0</v>
      </c>
      <c r="T241" s="144">
        <f>S241*H241</f>
        <v>0</v>
      </c>
      <c r="AR241" s="145" t="s">
        <v>118</v>
      </c>
      <c r="AT241" s="145" t="s">
        <v>114</v>
      </c>
      <c r="AU241" s="145" t="s">
        <v>119</v>
      </c>
      <c r="AY241" s="15" t="s">
        <v>112</v>
      </c>
      <c r="BE241" s="146">
        <f>IF(N241="základná",J241,0)</f>
        <v>0</v>
      </c>
      <c r="BF241" s="146">
        <f>IF(N241="znížená",J241,0)</f>
        <v>0</v>
      </c>
      <c r="BG241" s="146">
        <f>IF(N241="zákl. prenesená",J241,0)</f>
        <v>0</v>
      </c>
      <c r="BH241" s="146">
        <f>IF(N241="zníž. prenesená",J241,0)</f>
        <v>0</v>
      </c>
      <c r="BI241" s="146">
        <f>IF(N241="nulová",J241,0)</f>
        <v>0</v>
      </c>
      <c r="BJ241" s="15" t="s">
        <v>119</v>
      </c>
      <c r="BK241" s="146">
        <f>ROUND(I241*H241,2)</f>
        <v>0</v>
      </c>
      <c r="BL241" s="15" t="s">
        <v>118</v>
      </c>
      <c r="BM241" s="145" t="s">
        <v>326</v>
      </c>
    </row>
    <row r="242" spans="2:65" s="1" customFormat="1" ht="16.5" customHeight="1">
      <c r="B242" s="132"/>
      <c r="C242" s="162" t="s">
        <v>327</v>
      </c>
      <c r="D242" s="162" t="s">
        <v>209</v>
      </c>
      <c r="E242" s="163" t="s">
        <v>328</v>
      </c>
      <c r="F242" s="164" t="s">
        <v>329</v>
      </c>
      <c r="G242" s="165" t="s">
        <v>311</v>
      </c>
      <c r="H242" s="166">
        <v>420</v>
      </c>
      <c r="I242" s="167"/>
      <c r="J242" s="168">
        <f>ROUND(I242*H242,2)</f>
        <v>0</v>
      </c>
      <c r="K242" s="169"/>
      <c r="L242" s="170"/>
      <c r="M242" s="171" t="s">
        <v>1</v>
      </c>
      <c r="N242" s="172" t="s">
        <v>40</v>
      </c>
      <c r="P242" s="143">
        <f>O242*H242</f>
        <v>0</v>
      </c>
      <c r="Q242" s="143">
        <v>2.5999999999999999E-2</v>
      </c>
      <c r="R242" s="143">
        <f>Q242*H242</f>
        <v>10.92</v>
      </c>
      <c r="S242" s="143">
        <v>0</v>
      </c>
      <c r="T242" s="144">
        <f>S242*H242</f>
        <v>0</v>
      </c>
      <c r="AR242" s="145" t="s">
        <v>153</v>
      </c>
      <c r="AT242" s="145" t="s">
        <v>209</v>
      </c>
      <c r="AU242" s="145" t="s">
        <v>119</v>
      </c>
      <c r="AY242" s="15" t="s">
        <v>112</v>
      </c>
      <c r="BE242" s="146">
        <f>IF(N242="základná",J242,0)</f>
        <v>0</v>
      </c>
      <c r="BF242" s="146">
        <f>IF(N242="znížená",J242,0)</f>
        <v>0</v>
      </c>
      <c r="BG242" s="146">
        <f>IF(N242="zákl. prenesená",J242,0)</f>
        <v>0</v>
      </c>
      <c r="BH242" s="146">
        <f>IF(N242="zníž. prenesená",J242,0)</f>
        <v>0</v>
      </c>
      <c r="BI242" s="146">
        <f>IF(N242="nulová",J242,0)</f>
        <v>0</v>
      </c>
      <c r="BJ242" s="15" t="s">
        <v>119</v>
      </c>
      <c r="BK242" s="146">
        <f>ROUND(I242*H242,2)</f>
        <v>0</v>
      </c>
      <c r="BL242" s="15" t="s">
        <v>118</v>
      </c>
      <c r="BM242" s="145" t="s">
        <v>330</v>
      </c>
    </row>
    <row r="243" spans="2:65" s="1" customFormat="1" ht="37.9" customHeight="1">
      <c r="B243" s="132"/>
      <c r="C243" s="133" t="s">
        <v>331</v>
      </c>
      <c r="D243" s="133" t="s">
        <v>114</v>
      </c>
      <c r="E243" s="134" t="s">
        <v>332</v>
      </c>
      <c r="F243" s="135" t="s">
        <v>333</v>
      </c>
      <c r="G243" s="136" t="s">
        <v>131</v>
      </c>
      <c r="H243" s="137">
        <v>89</v>
      </c>
      <c r="I243" s="138"/>
      <c r="J243" s="139">
        <f>ROUND(I243*H243,2)</f>
        <v>0</v>
      </c>
      <c r="K243" s="140"/>
      <c r="L243" s="30"/>
      <c r="M243" s="141" t="s">
        <v>1</v>
      </c>
      <c r="N243" s="142" t="s">
        <v>40</v>
      </c>
      <c r="P243" s="143">
        <f>O243*H243</f>
        <v>0</v>
      </c>
      <c r="Q243" s="143">
        <v>0.16403000000000001</v>
      </c>
      <c r="R243" s="143">
        <f>Q243*H243</f>
        <v>14.59867</v>
      </c>
      <c r="S243" s="143">
        <v>0</v>
      </c>
      <c r="T243" s="144">
        <f>S243*H243</f>
        <v>0</v>
      </c>
      <c r="AR243" s="145" t="s">
        <v>118</v>
      </c>
      <c r="AT243" s="145" t="s">
        <v>114</v>
      </c>
      <c r="AU243" s="145" t="s">
        <v>119</v>
      </c>
      <c r="AY243" s="15" t="s">
        <v>112</v>
      </c>
      <c r="BE243" s="146">
        <f>IF(N243="základná",J243,0)</f>
        <v>0</v>
      </c>
      <c r="BF243" s="146">
        <f>IF(N243="znížená",J243,0)</f>
        <v>0</v>
      </c>
      <c r="BG243" s="146">
        <f>IF(N243="zákl. prenesená",J243,0)</f>
        <v>0</v>
      </c>
      <c r="BH243" s="146">
        <f>IF(N243="zníž. prenesená",J243,0)</f>
        <v>0</v>
      </c>
      <c r="BI243" s="146">
        <f>IF(N243="nulová",J243,0)</f>
        <v>0</v>
      </c>
      <c r="BJ243" s="15" t="s">
        <v>119</v>
      </c>
      <c r="BK243" s="146">
        <f>ROUND(I243*H243,2)</f>
        <v>0</v>
      </c>
      <c r="BL243" s="15" t="s">
        <v>118</v>
      </c>
      <c r="BM243" s="145" t="s">
        <v>334</v>
      </c>
    </row>
    <row r="244" spans="2:65" s="12" customFormat="1" ht="11.25">
      <c r="B244" s="147"/>
      <c r="D244" s="148" t="s">
        <v>121</v>
      </c>
      <c r="E244" s="149" t="s">
        <v>1</v>
      </c>
      <c r="F244" s="150" t="s">
        <v>335</v>
      </c>
      <c r="H244" s="151">
        <v>89</v>
      </c>
      <c r="I244" s="152"/>
      <c r="L244" s="147"/>
      <c r="M244" s="153"/>
      <c r="T244" s="154"/>
      <c r="AT244" s="149" t="s">
        <v>121</v>
      </c>
      <c r="AU244" s="149" t="s">
        <v>119</v>
      </c>
      <c r="AV244" s="12" t="s">
        <v>119</v>
      </c>
      <c r="AW244" s="12" t="s">
        <v>30</v>
      </c>
      <c r="AX244" s="12" t="s">
        <v>74</v>
      </c>
      <c r="AY244" s="149" t="s">
        <v>112</v>
      </c>
    </row>
    <row r="245" spans="2:65" s="13" customFormat="1" ht="11.25">
      <c r="B245" s="155"/>
      <c r="D245" s="148" t="s">
        <v>121</v>
      </c>
      <c r="E245" s="156" t="s">
        <v>1</v>
      </c>
      <c r="F245" s="157" t="s">
        <v>123</v>
      </c>
      <c r="H245" s="158">
        <v>89</v>
      </c>
      <c r="I245" s="159"/>
      <c r="L245" s="155"/>
      <c r="M245" s="160"/>
      <c r="T245" s="161"/>
      <c r="AT245" s="156" t="s">
        <v>121</v>
      </c>
      <c r="AU245" s="156" t="s">
        <v>119</v>
      </c>
      <c r="AV245" s="13" t="s">
        <v>118</v>
      </c>
      <c r="AW245" s="13" t="s">
        <v>30</v>
      </c>
      <c r="AX245" s="13" t="s">
        <v>79</v>
      </c>
      <c r="AY245" s="156" t="s">
        <v>112</v>
      </c>
    </row>
    <row r="246" spans="2:65" s="1" customFormat="1" ht="24.2" customHeight="1">
      <c r="B246" s="132"/>
      <c r="C246" s="162" t="s">
        <v>336</v>
      </c>
      <c r="D246" s="162" t="s">
        <v>209</v>
      </c>
      <c r="E246" s="163" t="s">
        <v>337</v>
      </c>
      <c r="F246" s="164" t="s">
        <v>338</v>
      </c>
      <c r="G246" s="165" t="s">
        <v>311</v>
      </c>
      <c r="H246" s="166">
        <v>89</v>
      </c>
      <c r="I246" s="167"/>
      <c r="J246" s="168">
        <f>ROUND(I246*H246,2)</f>
        <v>0</v>
      </c>
      <c r="K246" s="169"/>
      <c r="L246" s="170"/>
      <c r="M246" s="171" t="s">
        <v>1</v>
      </c>
      <c r="N246" s="172" t="s">
        <v>40</v>
      </c>
      <c r="P246" s="143">
        <f>O246*H246</f>
        <v>0</v>
      </c>
      <c r="Q246" s="143">
        <v>9.7000000000000003E-2</v>
      </c>
      <c r="R246" s="143">
        <f>Q246*H246</f>
        <v>8.6330000000000009</v>
      </c>
      <c r="S246" s="143">
        <v>0</v>
      </c>
      <c r="T246" s="144">
        <f>S246*H246</f>
        <v>0</v>
      </c>
      <c r="AR246" s="145" t="s">
        <v>153</v>
      </c>
      <c r="AT246" s="145" t="s">
        <v>209</v>
      </c>
      <c r="AU246" s="145" t="s">
        <v>119</v>
      </c>
      <c r="AY246" s="15" t="s">
        <v>112</v>
      </c>
      <c r="BE246" s="146">
        <f>IF(N246="základná",J246,0)</f>
        <v>0</v>
      </c>
      <c r="BF246" s="146">
        <f>IF(N246="znížená",J246,0)</f>
        <v>0</v>
      </c>
      <c r="BG246" s="146">
        <f>IF(N246="zákl. prenesená",J246,0)</f>
        <v>0</v>
      </c>
      <c r="BH246" s="146">
        <f>IF(N246="zníž. prenesená",J246,0)</f>
        <v>0</v>
      </c>
      <c r="BI246" s="146">
        <f>IF(N246="nulová",J246,0)</f>
        <v>0</v>
      </c>
      <c r="BJ246" s="15" t="s">
        <v>119</v>
      </c>
      <c r="BK246" s="146">
        <f>ROUND(I246*H246,2)</f>
        <v>0</v>
      </c>
      <c r="BL246" s="15" t="s">
        <v>118</v>
      </c>
      <c r="BM246" s="145" t="s">
        <v>339</v>
      </c>
    </row>
    <row r="247" spans="2:65" s="1" customFormat="1" ht="24.2" customHeight="1">
      <c r="B247" s="132"/>
      <c r="C247" s="133" t="s">
        <v>340</v>
      </c>
      <c r="D247" s="133" t="s">
        <v>114</v>
      </c>
      <c r="E247" s="134" t="s">
        <v>341</v>
      </c>
      <c r="F247" s="135" t="s">
        <v>342</v>
      </c>
      <c r="G247" s="136" t="s">
        <v>150</v>
      </c>
      <c r="H247" s="137">
        <v>22.14</v>
      </c>
      <c r="I247" s="138"/>
      <c r="J247" s="139">
        <f>ROUND(I247*H247,2)</f>
        <v>0</v>
      </c>
      <c r="K247" s="140"/>
      <c r="L247" s="30"/>
      <c r="M247" s="141" t="s">
        <v>1</v>
      </c>
      <c r="N247" s="142" t="s">
        <v>40</v>
      </c>
      <c r="P247" s="143">
        <f>O247*H247</f>
        <v>0</v>
      </c>
      <c r="Q247" s="143">
        <v>2.2010900000000002</v>
      </c>
      <c r="R247" s="143">
        <f>Q247*H247</f>
        <v>48.732132600000007</v>
      </c>
      <c r="S247" s="143">
        <v>0</v>
      </c>
      <c r="T247" s="144">
        <f>S247*H247</f>
        <v>0</v>
      </c>
      <c r="AR247" s="145" t="s">
        <v>118</v>
      </c>
      <c r="AT247" s="145" t="s">
        <v>114</v>
      </c>
      <c r="AU247" s="145" t="s">
        <v>119</v>
      </c>
      <c r="AY247" s="15" t="s">
        <v>112</v>
      </c>
      <c r="BE247" s="146">
        <f>IF(N247="základná",J247,0)</f>
        <v>0</v>
      </c>
      <c r="BF247" s="146">
        <f>IF(N247="znížená",J247,0)</f>
        <v>0</v>
      </c>
      <c r="BG247" s="146">
        <f>IF(N247="zákl. prenesená",J247,0)</f>
        <v>0</v>
      </c>
      <c r="BH247" s="146">
        <f>IF(N247="zníž. prenesená",J247,0)</f>
        <v>0</v>
      </c>
      <c r="BI247" s="146">
        <f>IF(N247="nulová",J247,0)</f>
        <v>0</v>
      </c>
      <c r="BJ247" s="15" t="s">
        <v>119</v>
      </c>
      <c r="BK247" s="146">
        <f>ROUND(I247*H247,2)</f>
        <v>0</v>
      </c>
      <c r="BL247" s="15" t="s">
        <v>118</v>
      </c>
      <c r="BM247" s="145" t="s">
        <v>343</v>
      </c>
    </row>
    <row r="248" spans="2:65" s="12" customFormat="1" ht="11.25">
      <c r="B248" s="147"/>
      <c r="D248" s="148" t="s">
        <v>121</v>
      </c>
      <c r="E248" s="149" t="s">
        <v>1</v>
      </c>
      <c r="F248" s="150" t="s">
        <v>344</v>
      </c>
      <c r="H248" s="151">
        <v>5.34</v>
      </c>
      <c r="I248" s="152"/>
      <c r="L248" s="147"/>
      <c r="M248" s="153"/>
      <c r="T248" s="154"/>
      <c r="AT248" s="149" t="s">
        <v>121</v>
      </c>
      <c r="AU248" s="149" t="s">
        <v>119</v>
      </c>
      <c r="AV248" s="12" t="s">
        <v>119</v>
      </c>
      <c r="AW248" s="12" t="s">
        <v>30</v>
      </c>
      <c r="AX248" s="12" t="s">
        <v>74</v>
      </c>
      <c r="AY248" s="149" t="s">
        <v>112</v>
      </c>
    </row>
    <row r="249" spans="2:65" s="12" customFormat="1" ht="11.25">
      <c r="B249" s="147"/>
      <c r="D249" s="148" t="s">
        <v>121</v>
      </c>
      <c r="E249" s="149" t="s">
        <v>1</v>
      </c>
      <c r="F249" s="150" t="s">
        <v>345</v>
      </c>
      <c r="H249" s="151">
        <v>16.8</v>
      </c>
      <c r="I249" s="152"/>
      <c r="L249" s="147"/>
      <c r="M249" s="153"/>
      <c r="T249" s="154"/>
      <c r="AT249" s="149" t="s">
        <v>121</v>
      </c>
      <c r="AU249" s="149" t="s">
        <v>119</v>
      </c>
      <c r="AV249" s="12" t="s">
        <v>119</v>
      </c>
      <c r="AW249" s="12" t="s">
        <v>30</v>
      </c>
      <c r="AX249" s="12" t="s">
        <v>74</v>
      </c>
      <c r="AY249" s="149" t="s">
        <v>112</v>
      </c>
    </row>
    <row r="250" spans="2:65" s="13" customFormat="1" ht="11.25">
      <c r="B250" s="155"/>
      <c r="D250" s="148" t="s">
        <v>121</v>
      </c>
      <c r="E250" s="156" t="s">
        <v>1</v>
      </c>
      <c r="F250" s="157" t="s">
        <v>123</v>
      </c>
      <c r="H250" s="158">
        <v>22.14</v>
      </c>
      <c r="I250" s="159"/>
      <c r="L250" s="155"/>
      <c r="M250" s="160"/>
      <c r="T250" s="161"/>
      <c r="AT250" s="156" t="s">
        <v>121</v>
      </c>
      <c r="AU250" s="156" t="s">
        <v>119</v>
      </c>
      <c r="AV250" s="13" t="s">
        <v>118</v>
      </c>
      <c r="AW250" s="13" t="s">
        <v>30</v>
      </c>
      <c r="AX250" s="13" t="s">
        <v>79</v>
      </c>
      <c r="AY250" s="156" t="s">
        <v>112</v>
      </c>
    </row>
    <row r="251" spans="2:65" s="1" customFormat="1" ht="24.2" customHeight="1">
      <c r="B251" s="132"/>
      <c r="C251" s="133" t="s">
        <v>346</v>
      </c>
      <c r="D251" s="133" t="s">
        <v>114</v>
      </c>
      <c r="E251" s="134" t="s">
        <v>347</v>
      </c>
      <c r="F251" s="135" t="s">
        <v>348</v>
      </c>
      <c r="G251" s="136" t="s">
        <v>131</v>
      </c>
      <c r="H251" s="137">
        <v>63.3</v>
      </c>
      <c r="I251" s="138"/>
      <c r="J251" s="139">
        <f>ROUND(I251*H251,2)</f>
        <v>0</v>
      </c>
      <c r="K251" s="140"/>
      <c r="L251" s="30"/>
      <c r="M251" s="141" t="s">
        <v>1</v>
      </c>
      <c r="N251" s="142" t="s">
        <v>40</v>
      </c>
      <c r="P251" s="143">
        <f>O251*H251</f>
        <v>0</v>
      </c>
      <c r="Q251" s="143">
        <v>0</v>
      </c>
      <c r="R251" s="143">
        <f>Q251*H251</f>
        <v>0</v>
      </c>
      <c r="S251" s="143">
        <v>0</v>
      </c>
      <c r="T251" s="144">
        <f>S251*H251</f>
        <v>0</v>
      </c>
      <c r="AR251" s="145" t="s">
        <v>118</v>
      </c>
      <c r="AT251" s="145" t="s">
        <v>114</v>
      </c>
      <c r="AU251" s="145" t="s">
        <v>119</v>
      </c>
      <c r="AY251" s="15" t="s">
        <v>112</v>
      </c>
      <c r="BE251" s="146">
        <f>IF(N251="základná",J251,0)</f>
        <v>0</v>
      </c>
      <c r="BF251" s="146">
        <f>IF(N251="znížená",J251,0)</f>
        <v>0</v>
      </c>
      <c r="BG251" s="146">
        <f>IF(N251="zákl. prenesená",J251,0)</f>
        <v>0</v>
      </c>
      <c r="BH251" s="146">
        <f>IF(N251="zníž. prenesená",J251,0)</f>
        <v>0</v>
      </c>
      <c r="BI251" s="146">
        <f>IF(N251="nulová",J251,0)</f>
        <v>0</v>
      </c>
      <c r="BJ251" s="15" t="s">
        <v>119</v>
      </c>
      <c r="BK251" s="146">
        <f>ROUND(I251*H251,2)</f>
        <v>0</v>
      </c>
      <c r="BL251" s="15" t="s">
        <v>118</v>
      </c>
      <c r="BM251" s="145" t="s">
        <v>349</v>
      </c>
    </row>
    <row r="252" spans="2:65" s="12" customFormat="1" ht="11.25">
      <c r="B252" s="147"/>
      <c r="D252" s="148" t="s">
        <v>121</v>
      </c>
      <c r="E252" s="149" t="s">
        <v>1</v>
      </c>
      <c r="F252" s="150" t="s">
        <v>350</v>
      </c>
      <c r="H252" s="151">
        <v>63.3</v>
      </c>
      <c r="I252" s="152"/>
      <c r="L252" s="147"/>
      <c r="M252" s="153"/>
      <c r="T252" s="154"/>
      <c r="AT252" s="149" t="s">
        <v>121</v>
      </c>
      <c r="AU252" s="149" t="s">
        <v>119</v>
      </c>
      <c r="AV252" s="12" t="s">
        <v>119</v>
      </c>
      <c r="AW252" s="12" t="s">
        <v>30</v>
      </c>
      <c r="AX252" s="12" t="s">
        <v>74</v>
      </c>
      <c r="AY252" s="149" t="s">
        <v>112</v>
      </c>
    </row>
    <row r="253" spans="2:65" s="13" customFormat="1" ht="11.25">
      <c r="B253" s="155"/>
      <c r="D253" s="148" t="s">
        <v>121</v>
      </c>
      <c r="E253" s="156" t="s">
        <v>1</v>
      </c>
      <c r="F253" s="157" t="s">
        <v>123</v>
      </c>
      <c r="H253" s="158">
        <v>63.3</v>
      </c>
      <c r="I253" s="159"/>
      <c r="L253" s="155"/>
      <c r="M253" s="160"/>
      <c r="T253" s="161"/>
      <c r="AT253" s="156" t="s">
        <v>121</v>
      </c>
      <c r="AU253" s="156" t="s">
        <v>119</v>
      </c>
      <c r="AV253" s="13" t="s">
        <v>118</v>
      </c>
      <c r="AW253" s="13" t="s">
        <v>30</v>
      </c>
      <c r="AX253" s="13" t="s">
        <v>79</v>
      </c>
      <c r="AY253" s="156" t="s">
        <v>112</v>
      </c>
    </row>
    <row r="254" spans="2:65" s="1" customFormat="1" ht="44.25" customHeight="1">
      <c r="B254" s="132"/>
      <c r="C254" s="162" t="s">
        <v>351</v>
      </c>
      <c r="D254" s="162" t="s">
        <v>209</v>
      </c>
      <c r="E254" s="163" t="s">
        <v>352</v>
      </c>
      <c r="F254" s="164" t="s">
        <v>353</v>
      </c>
      <c r="G254" s="165" t="s">
        <v>131</v>
      </c>
      <c r="H254" s="166">
        <v>63.3</v>
      </c>
      <c r="I254" s="167"/>
      <c r="J254" s="168">
        <f>ROUND(I254*H254,2)</f>
        <v>0</v>
      </c>
      <c r="K254" s="169"/>
      <c r="L254" s="170"/>
      <c r="M254" s="171" t="s">
        <v>1</v>
      </c>
      <c r="N254" s="172" t="s">
        <v>40</v>
      </c>
      <c r="P254" s="143">
        <f>O254*H254</f>
        <v>0</v>
      </c>
      <c r="Q254" s="143">
        <v>1</v>
      </c>
      <c r="R254" s="143">
        <f>Q254*H254</f>
        <v>63.3</v>
      </c>
      <c r="S254" s="143">
        <v>0</v>
      </c>
      <c r="T254" s="144">
        <f>S254*H254</f>
        <v>0</v>
      </c>
      <c r="AR254" s="145" t="s">
        <v>153</v>
      </c>
      <c r="AT254" s="145" t="s">
        <v>209</v>
      </c>
      <c r="AU254" s="145" t="s">
        <v>119</v>
      </c>
      <c r="AY254" s="15" t="s">
        <v>112</v>
      </c>
      <c r="BE254" s="146">
        <f>IF(N254="základná",J254,0)</f>
        <v>0</v>
      </c>
      <c r="BF254" s="146">
        <f>IF(N254="znížená",J254,0)</f>
        <v>0</v>
      </c>
      <c r="BG254" s="146">
        <f>IF(N254="zákl. prenesená",J254,0)</f>
        <v>0</v>
      </c>
      <c r="BH254" s="146">
        <f>IF(N254="zníž. prenesená",J254,0)</f>
        <v>0</v>
      </c>
      <c r="BI254" s="146">
        <f>IF(N254="nulová",J254,0)</f>
        <v>0</v>
      </c>
      <c r="BJ254" s="15" t="s">
        <v>119</v>
      </c>
      <c r="BK254" s="146">
        <f>ROUND(I254*H254,2)</f>
        <v>0</v>
      </c>
      <c r="BL254" s="15" t="s">
        <v>118</v>
      </c>
      <c r="BM254" s="145" t="s">
        <v>354</v>
      </c>
    </row>
    <row r="255" spans="2:65" s="12" customFormat="1" ht="11.25">
      <c r="B255" s="147"/>
      <c r="D255" s="148" t="s">
        <v>121</v>
      </c>
      <c r="E255" s="149" t="s">
        <v>1</v>
      </c>
      <c r="F255" s="150" t="s">
        <v>355</v>
      </c>
      <c r="H255" s="151">
        <v>63.3</v>
      </c>
      <c r="I255" s="152"/>
      <c r="L255" s="147"/>
      <c r="M255" s="153"/>
      <c r="T255" s="154"/>
      <c r="AT255" s="149" t="s">
        <v>121</v>
      </c>
      <c r="AU255" s="149" t="s">
        <v>119</v>
      </c>
      <c r="AV255" s="12" t="s">
        <v>119</v>
      </c>
      <c r="AW255" s="12" t="s">
        <v>30</v>
      </c>
      <c r="AX255" s="12" t="s">
        <v>74</v>
      </c>
      <c r="AY255" s="149" t="s">
        <v>112</v>
      </c>
    </row>
    <row r="256" spans="2:65" s="13" customFormat="1" ht="11.25">
      <c r="B256" s="155"/>
      <c r="D256" s="148" t="s">
        <v>121</v>
      </c>
      <c r="E256" s="156" t="s">
        <v>1</v>
      </c>
      <c r="F256" s="157" t="s">
        <v>123</v>
      </c>
      <c r="H256" s="158">
        <v>63.3</v>
      </c>
      <c r="I256" s="159"/>
      <c r="L256" s="155"/>
      <c r="M256" s="160"/>
      <c r="T256" s="161"/>
      <c r="AT256" s="156" t="s">
        <v>121</v>
      </c>
      <c r="AU256" s="156" t="s">
        <v>119</v>
      </c>
      <c r="AV256" s="13" t="s">
        <v>118</v>
      </c>
      <c r="AW256" s="13" t="s">
        <v>30</v>
      </c>
      <c r="AX256" s="13" t="s">
        <v>79</v>
      </c>
      <c r="AY256" s="156" t="s">
        <v>112</v>
      </c>
    </row>
    <row r="257" spans="2:65" s="1" customFormat="1" ht="49.15" customHeight="1">
      <c r="B257" s="132"/>
      <c r="C257" s="133" t="s">
        <v>356</v>
      </c>
      <c r="D257" s="133" t="s">
        <v>114</v>
      </c>
      <c r="E257" s="134" t="s">
        <v>357</v>
      </c>
      <c r="F257" s="135" t="s">
        <v>358</v>
      </c>
      <c r="G257" s="136" t="s">
        <v>131</v>
      </c>
      <c r="H257" s="137">
        <v>35</v>
      </c>
      <c r="I257" s="138"/>
      <c r="J257" s="139">
        <f t="shared" ref="J257:J262" si="0">ROUND(I257*H257,2)</f>
        <v>0</v>
      </c>
      <c r="K257" s="140"/>
      <c r="L257" s="30"/>
      <c r="M257" s="141" t="s">
        <v>1</v>
      </c>
      <c r="N257" s="142" t="s">
        <v>40</v>
      </c>
      <c r="P257" s="143">
        <f t="shared" ref="P257:P262" si="1">O257*H257</f>
        <v>0</v>
      </c>
      <c r="Q257" s="143">
        <v>0.25888</v>
      </c>
      <c r="R257" s="143">
        <f t="shared" ref="R257:R262" si="2">Q257*H257</f>
        <v>9.0608000000000004</v>
      </c>
      <c r="S257" s="143">
        <v>0</v>
      </c>
      <c r="T257" s="144">
        <f t="shared" ref="T257:T262" si="3">S257*H257</f>
        <v>0</v>
      </c>
      <c r="AR257" s="145" t="s">
        <v>118</v>
      </c>
      <c r="AT257" s="145" t="s">
        <v>114</v>
      </c>
      <c r="AU257" s="145" t="s">
        <v>119</v>
      </c>
      <c r="AY257" s="15" t="s">
        <v>112</v>
      </c>
      <c r="BE257" s="146">
        <f t="shared" ref="BE257:BE262" si="4">IF(N257="základná",J257,0)</f>
        <v>0</v>
      </c>
      <c r="BF257" s="146">
        <f t="shared" ref="BF257:BF262" si="5">IF(N257="znížená",J257,0)</f>
        <v>0</v>
      </c>
      <c r="BG257" s="146">
        <f t="shared" ref="BG257:BG262" si="6">IF(N257="zákl. prenesená",J257,0)</f>
        <v>0</v>
      </c>
      <c r="BH257" s="146">
        <f t="shared" ref="BH257:BH262" si="7">IF(N257="zníž. prenesená",J257,0)</f>
        <v>0</v>
      </c>
      <c r="BI257" s="146">
        <f t="shared" ref="BI257:BI262" si="8">IF(N257="nulová",J257,0)</f>
        <v>0</v>
      </c>
      <c r="BJ257" s="15" t="s">
        <v>119</v>
      </c>
      <c r="BK257" s="146">
        <f t="shared" ref="BK257:BK262" si="9">ROUND(I257*H257,2)</f>
        <v>0</v>
      </c>
      <c r="BL257" s="15" t="s">
        <v>118</v>
      </c>
      <c r="BM257" s="145" t="s">
        <v>359</v>
      </c>
    </row>
    <row r="258" spans="2:65" s="1" customFormat="1" ht="24.2" customHeight="1">
      <c r="B258" s="132"/>
      <c r="C258" s="162" t="s">
        <v>360</v>
      </c>
      <c r="D258" s="162" t="s">
        <v>209</v>
      </c>
      <c r="E258" s="163" t="s">
        <v>361</v>
      </c>
      <c r="F258" s="164" t="s">
        <v>362</v>
      </c>
      <c r="G258" s="165" t="s">
        <v>311</v>
      </c>
      <c r="H258" s="166">
        <v>35</v>
      </c>
      <c r="I258" s="167"/>
      <c r="J258" s="168">
        <f t="shared" si="0"/>
        <v>0</v>
      </c>
      <c r="K258" s="169"/>
      <c r="L258" s="170"/>
      <c r="M258" s="171" t="s">
        <v>1</v>
      </c>
      <c r="N258" s="172" t="s">
        <v>40</v>
      </c>
      <c r="P258" s="143">
        <f t="shared" si="1"/>
        <v>0</v>
      </c>
      <c r="Q258" s="143">
        <v>6.9999999999999999E-4</v>
      </c>
      <c r="R258" s="143">
        <f t="shared" si="2"/>
        <v>2.4500000000000001E-2</v>
      </c>
      <c r="S258" s="143">
        <v>0</v>
      </c>
      <c r="T258" s="144">
        <f t="shared" si="3"/>
        <v>0</v>
      </c>
      <c r="AR258" s="145" t="s">
        <v>153</v>
      </c>
      <c r="AT258" s="145" t="s">
        <v>209</v>
      </c>
      <c r="AU258" s="145" t="s">
        <v>119</v>
      </c>
      <c r="AY258" s="15" t="s">
        <v>112</v>
      </c>
      <c r="BE258" s="146">
        <f t="shared" si="4"/>
        <v>0</v>
      </c>
      <c r="BF258" s="146">
        <f t="shared" si="5"/>
        <v>0</v>
      </c>
      <c r="BG258" s="146">
        <f t="shared" si="6"/>
        <v>0</v>
      </c>
      <c r="BH258" s="146">
        <f t="shared" si="7"/>
        <v>0</v>
      </c>
      <c r="BI258" s="146">
        <f t="shared" si="8"/>
        <v>0</v>
      </c>
      <c r="BJ258" s="15" t="s">
        <v>119</v>
      </c>
      <c r="BK258" s="146">
        <f t="shared" si="9"/>
        <v>0</v>
      </c>
      <c r="BL258" s="15" t="s">
        <v>118</v>
      </c>
      <c r="BM258" s="145" t="s">
        <v>363</v>
      </c>
    </row>
    <row r="259" spans="2:65" s="1" customFormat="1" ht="44.25" customHeight="1">
      <c r="B259" s="132"/>
      <c r="C259" s="162" t="s">
        <v>364</v>
      </c>
      <c r="D259" s="162" t="s">
        <v>209</v>
      </c>
      <c r="E259" s="163" t="s">
        <v>365</v>
      </c>
      <c r="F259" s="164" t="s">
        <v>366</v>
      </c>
      <c r="G259" s="165" t="s">
        <v>311</v>
      </c>
      <c r="H259" s="166">
        <v>35</v>
      </c>
      <c r="I259" s="167"/>
      <c r="J259" s="168">
        <f t="shared" si="0"/>
        <v>0</v>
      </c>
      <c r="K259" s="169"/>
      <c r="L259" s="170"/>
      <c r="M259" s="171" t="s">
        <v>1</v>
      </c>
      <c r="N259" s="172" t="s">
        <v>40</v>
      </c>
      <c r="P259" s="143">
        <f t="shared" si="1"/>
        <v>0</v>
      </c>
      <c r="Q259" s="143">
        <v>0.01</v>
      </c>
      <c r="R259" s="143">
        <f t="shared" si="2"/>
        <v>0.35000000000000003</v>
      </c>
      <c r="S259" s="143">
        <v>0</v>
      </c>
      <c r="T259" s="144">
        <f t="shared" si="3"/>
        <v>0</v>
      </c>
      <c r="AR259" s="145" t="s">
        <v>153</v>
      </c>
      <c r="AT259" s="145" t="s">
        <v>209</v>
      </c>
      <c r="AU259" s="145" t="s">
        <v>119</v>
      </c>
      <c r="AY259" s="15" t="s">
        <v>112</v>
      </c>
      <c r="BE259" s="146">
        <f t="shared" si="4"/>
        <v>0</v>
      </c>
      <c r="BF259" s="146">
        <f t="shared" si="5"/>
        <v>0</v>
      </c>
      <c r="BG259" s="146">
        <f t="shared" si="6"/>
        <v>0</v>
      </c>
      <c r="BH259" s="146">
        <f t="shared" si="7"/>
        <v>0</v>
      </c>
      <c r="BI259" s="146">
        <f t="shared" si="8"/>
        <v>0</v>
      </c>
      <c r="BJ259" s="15" t="s">
        <v>119</v>
      </c>
      <c r="BK259" s="146">
        <f t="shared" si="9"/>
        <v>0</v>
      </c>
      <c r="BL259" s="15" t="s">
        <v>118</v>
      </c>
      <c r="BM259" s="145" t="s">
        <v>367</v>
      </c>
    </row>
    <row r="260" spans="2:65" s="1" customFormat="1" ht="33" customHeight="1">
      <c r="B260" s="132"/>
      <c r="C260" s="162" t="s">
        <v>368</v>
      </c>
      <c r="D260" s="162" t="s">
        <v>209</v>
      </c>
      <c r="E260" s="163" t="s">
        <v>369</v>
      </c>
      <c r="F260" s="164" t="s">
        <v>370</v>
      </c>
      <c r="G260" s="165" t="s">
        <v>311</v>
      </c>
      <c r="H260" s="166">
        <v>35</v>
      </c>
      <c r="I260" s="167"/>
      <c r="J260" s="168">
        <f t="shared" si="0"/>
        <v>0</v>
      </c>
      <c r="K260" s="169"/>
      <c r="L260" s="170"/>
      <c r="M260" s="171" t="s">
        <v>1</v>
      </c>
      <c r="N260" s="172" t="s">
        <v>40</v>
      </c>
      <c r="P260" s="143">
        <f t="shared" si="1"/>
        <v>0</v>
      </c>
      <c r="Q260" s="143">
        <v>8.7999999999999995E-2</v>
      </c>
      <c r="R260" s="143">
        <f t="shared" si="2"/>
        <v>3.0799999999999996</v>
      </c>
      <c r="S260" s="143">
        <v>0</v>
      </c>
      <c r="T260" s="144">
        <f t="shared" si="3"/>
        <v>0</v>
      </c>
      <c r="AR260" s="145" t="s">
        <v>153</v>
      </c>
      <c r="AT260" s="145" t="s">
        <v>209</v>
      </c>
      <c r="AU260" s="145" t="s">
        <v>119</v>
      </c>
      <c r="AY260" s="15" t="s">
        <v>112</v>
      </c>
      <c r="BE260" s="146">
        <f t="shared" si="4"/>
        <v>0</v>
      </c>
      <c r="BF260" s="146">
        <f t="shared" si="5"/>
        <v>0</v>
      </c>
      <c r="BG260" s="146">
        <f t="shared" si="6"/>
        <v>0</v>
      </c>
      <c r="BH260" s="146">
        <f t="shared" si="7"/>
        <v>0</v>
      </c>
      <c r="BI260" s="146">
        <f t="shared" si="8"/>
        <v>0</v>
      </c>
      <c r="BJ260" s="15" t="s">
        <v>119</v>
      </c>
      <c r="BK260" s="146">
        <f t="shared" si="9"/>
        <v>0</v>
      </c>
      <c r="BL260" s="15" t="s">
        <v>118</v>
      </c>
      <c r="BM260" s="145" t="s">
        <v>371</v>
      </c>
    </row>
    <row r="261" spans="2:65" s="1" customFormat="1" ht="16.5" customHeight="1">
      <c r="B261" s="132"/>
      <c r="C261" s="162" t="s">
        <v>372</v>
      </c>
      <c r="D261" s="162" t="s">
        <v>209</v>
      </c>
      <c r="E261" s="163" t="s">
        <v>373</v>
      </c>
      <c r="F261" s="164" t="s">
        <v>374</v>
      </c>
      <c r="G261" s="165" t="s">
        <v>311</v>
      </c>
      <c r="H261" s="166">
        <v>1</v>
      </c>
      <c r="I261" s="167"/>
      <c r="J261" s="168">
        <f t="shared" si="0"/>
        <v>0</v>
      </c>
      <c r="K261" s="169"/>
      <c r="L261" s="170"/>
      <c r="M261" s="171" t="s">
        <v>1</v>
      </c>
      <c r="N261" s="172" t="s">
        <v>40</v>
      </c>
      <c r="P261" s="143">
        <f t="shared" si="1"/>
        <v>0</v>
      </c>
      <c r="Q261" s="143">
        <v>0</v>
      </c>
      <c r="R261" s="143">
        <f t="shared" si="2"/>
        <v>0</v>
      </c>
      <c r="S261" s="143">
        <v>0</v>
      </c>
      <c r="T261" s="144">
        <f t="shared" si="3"/>
        <v>0</v>
      </c>
      <c r="AR261" s="145" t="s">
        <v>153</v>
      </c>
      <c r="AT261" s="145" t="s">
        <v>209</v>
      </c>
      <c r="AU261" s="145" t="s">
        <v>119</v>
      </c>
      <c r="AY261" s="15" t="s">
        <v>112</v>
      </c>
      <c r="BE261" s="146">
        <f t="shared" si="4"/>
        <v>0</v>
      </c>
      <c r="BF261" s="146">
        <f t="shared" si="5"/>
        <v>0</v>
      </c>
      <c r="BG261" s="146">
        <f t="shared" si="6"/>
        <v>0</v>
      </c>
      <c r="BH261" s="146">
        <f t="shared" si="7"/>
        <v>0</v>
      </c>
      <c r="BI261" s="146">
        <f t="shared" si="8"/>
        <v>0</v>
      </c>
      <c r="BJ261" s="15" t="s">
        <v>119</v>
      </c>
      <c r="BK261" s="146">
        <f t="shared" si="9"/>
        <v>0</v>
      </c>
      <c r="BL261" s="15" t="s">
        <v>118</v>
      </c>
      <c r="BM261" s="145" t="s">
        <v>375</v>
      </c>
    </row>
    <row r="262" spans="2:65" s="1" customFormat="1" ht="24.2" customHeight="1">
      <c r="B262" s="132"/>
      <c r="C262" s="133" t="s">
        <v>376</v>
      </c>
      <c r="D262" s="133" t="s">
        <v>114</v>
      </c>
      <c r="E262" s="134" t="s">
        <v>377</v>
      </c>
      <c r="F262" s="135" t="s">
        <v>378</v>
      </c>
      <c r="G262" s="136" t="s">
        <v>200</v>
      </c>
      <c r="H262" s="137">
        <v>472.584</v>
      </c>
      <c r="I262" s="138"/>
      <c r="J262" s="139">
        <f t="shared" si="0"/>
        <v>0</v>
      </c>
      <c r="K262" s="140"/>
      <c r="L262" s="30"/>
      <c r="M262" s="141" t="s">
        <v>1</v>
      </c>
      <c r="N262" s="142" t="s">
        <v>40</v>
      </c>
      <c r="P262" s="143">
        <f t="shared" si="1"/>
        <v>0</v>
      </c>
      <c r="Q262" s="143">
        <v>0</v>
      </c>
      <c r="R262" s="143">
        <f t="shared" si="2"/>
        <v>0</v>
      </c>
      <c r="S262" s="143">
        <v>0</v>
      </c>
      <c r="T262" s="144">
        <f t="shared" si="3"/>
        <v>0</v>
      </c>
      <c r="AR262" s="145" t="s">
        <v>118</v>
      </c>
      <c r="AT262" s="145" t="s">
        <v>114</v>
      </c>
      <c r="AU262" s="145" t="s">
        <v>119</v>
      </c>
      <c r="AY262" s="15" t="s">
        <v>112</v>
      </c>
      <c r="BE262" s="146">
        <f t="shared" si="4"/>
        <v>0</v>
      </c>
      <c r="BF262" s="146">
        <f t="shared" si="5"/>
        <v>0</v>
      </c>
      <c r="BG262" s="146">
        <f t="shared" si="6"/>
        <v>0</v>
      </c>
      <c r="BH262" s="146">
        <f t="shared" si="7"/>
        <v>0</v>
      </c>
      <c r="BI262" s="146">
        <f t="shared" si="8"/>
        <v>0</v>
      </c>
      <c r="BJ262" s="15" t="s">
        <v>119</v>
      </c>
      <c r="BK262" s="146">
        <f t="shared" si="9"/>
        <v>0</v>
      </c>
      <c r="BL262" s="15" t="s">
        <v>118</v>
      </c>
      <c r="BM262" s="145" t="s">
        <v>379</v>
      </c>
    </row>
    <row r="263" spans="2:65" s="12" customFormat="1" ht="11.25">
      <c r="B263" s="147"/>
      <c r="D263" s="148" t="s">
        <v>121</v>
      </c>
      <c r="E263" s="149" t="s">
        <v>1</v>
      </c>
      <c r="F263" s="150" t="s">
        <v>380</v>
      </c>
      <c r="H263" s="151">
        <v>66.319999999999993</v>
      </c>
      <c r="I263" s="152"/>
      <c r="L263" s="147"/>
      <c r="M263" s="153"/>
      <c r="T263" s="154"/>
      <c r="AT263" s="149" t="s">
        <v>121</v>
      </c>
      <c r="AU263" s="149" t="s">
        <v>119</v>
      </c>
      <c r="AV263" s="12" t="s">
        <v>119</v>
      </c>
      <c r="AW263" s="12" t="s">
        <v>30</v>
      </c>
      <c r="AX263" s="12" t="s">
        <v>74</v>
      </c>
      <c r="AY263" s="149" t="s">
        <v>112</v>
      </c>
    </row>
    <row r="264" spans="2:65" s="12" customFormat="1" ht="22.5">
      <c r="B264" s="147"/>
      <c r="D264" s="148" t="s">
        <v>121</v>
      </c>
      <c r="E264" s="149" t="s">
        <v>1</v>
      </c>
      <c r="F264" s="150" t="s">
        <v>381</v>
      </c>
      <c r="H264" s="151">
        <v>399.12400000000002</v>
      </c>
      <c r="I264" s="152"/>
      <c r="L264" s="147"/>
      <c r="M264" s="153"/>
      <c r="T264" s="154"/>
      <c r="AT264" s="149" t="s">
        <v>121</v>
      </c>
      <c r="AU264" s="149" t="s">
        <v>119</v>
      </c>
      <c r="AV264" s="12" t="s">
        <v>119</v>
      </c>
      <c r="AW264" s="12" t="s">
        <v>30</v>
      </c>
      <c r="AX264" s="12" t="s">
        <v>74</v>
      </c>
      <c r="AY264" s="149" t="s">
        <v>112</v>
      </c>
    </row>
    <row r="265" spans="2:65" s="12" customFormat="1" ht="11.25">
      <c r="B265" s="147"/>
      <c r="D265" s="148" t="s">
        <v>121</v>
      </c>
      <c r="E265" s="149" t="s">
        <v>1</v>
      </c>
      <c r="F265" s="150" t="s">
        <v>382</v>
      </c>
      <c r="H265" s="151">
        <v>7.14</v>
      </c>
      <c r="I265" s="152"/>
      <c r="L265" s="147"/>
      <c r="M265" s="153"/>
      <c r="T265" s="154"/>
      <c r="AT265" s="149" t="s">
        <v>121</v>
      </c>
      <c r="AU265" s="149" t="s">
        <v>119</v>
      </c>
      <c r="AV265" s="12" t="s">
        <v>119</v>
      </c>
      <c r="AW265" s="12" t="s">
        <v>30</v>
      </c>
      <c r="AX265" s="12" t="s">
        <v>74</v>
      </c>
      <c r="AY265" s="149" t="s">
        <v>112</v>
      </c>
    </row>
    <row r="266" spans="2:65" s="13" customFormat="1" ht="11.25">
      <c r="B266" s="155"/>
      <c r="D266" s="148" t="s">
        <v>121</v>
      </c>
      <c r="E266" s="156" t="s">
        <v>1</v>
      </c>
      <c r="F266" s="157" t="s">
        <v>123</v>
      </c>
      <c r="H266" s="158">
        <v>472.584</v>
      </c>
      <c r="I266" s="159"/>
      <c r="L266" s="155"/>
      <c r="M266" s="160"/>
      <c r="T266" s="161"/>
      <c r="AT266" s="156" t="s">
        <v>121</v>
      </c>
      <c r="AU266" s="156" t="s">
        <v>119</v>
      </c>
      <c r="AV266" s="13" t="s">
        <v>118</v>
      </c>
      <c r="AW266" s="13" t="s">
        <v>30</v>
      </c>
      <c r="AX266" s="13" t="s">
        <v>79</v>
      </c>
      <c r="AY266" s="156" t="s">
        <v>112</v>
      </c>
    </row>
    <row r="267" spans="2:65" s="1" customFormat="1" ht="24.2" customHeight="1">
      <c r="B267" s="132"/>
      <c r="C267" s="133" t="s">
        <v>383</v>
      </c>
      <c r="D267" s="133" t="s">
        <v>114</v>
      </c>
      <c r="E267" s="134" t="s">
        <v>384</v>
      </c>
      <c r="F267" s="135" t="s">
        <v>385</v>
      </c>
      <c r="G267" s="136" t="s">
        <v>200</v>
      </c>
      <c r="H267" s="137">
        <v>472.584</v>
      </c>
      <c r="I267" s="138"/>
      <c r="J267" s="139">
        <f>ROUND(I267*H267,2)</f>
        <v>0</v>
      </c>
      <c r="K267" s="140"/>
      <c r="L267" s="30"/>
      <c r="M267" s="141" t="s">
        <v>1</v>
      </c>
      <c r="N267" s="142" t="s">
        <v>40</v>
      </c>
      <c r="P267" s="143">
        <f>O267*H267</f>
        <v>0</v>
      </c>
      <c r="Q267" s="143">
        <v>0</v>
      </c>
      <c r="R267" s="143">
        <f>Q267*H267</f>
        <v>0</v>
      </c>
      <c r="S267" s="143">
        <v>0</v>
      </c>
      <c r="T267" s="144">
        <f>S267*H267</f>
        <v>0</v>
      </c>
      <c r="AR267" s="145" t="s">
        <v>118</v>
      </c>
      <c r="AT267" s="145" t="s">
        <v>114</v>
      </c>
      <c r="AU267" s="145" t="s">
        <v>119</v>
      </c>
      <c r="AY267" s="15" t="s">
        <v>112</v>
      </c>
      <c r="BE267" s="146">
        <f>IF(N267="základná",J267,0)</f>
        <v>0</v>
      </c>
      <c r="BF267" s="146">
        <f>IF(N267="znížená",J267,0)</f>
        <v>0</v>
      </c>
      <c r="BG267" s="146">
        <f>IF(N267="zákl. prenesená",J267,0)</f>
        <v>0</v>
      </c>
      <c r="BH267" s="146">
        <f>IF(N267="zníž. prenesená",J267,0)</f>
        <v>0</v>
      </c>
      <c r="BI267" s="146">
        <f>IF(N267="nulová",J267,0)</f>
        <v>0</v>
      </c>
      <c r="BJ267" s="15" t="s">
        <v>119</v>
      </c>
      <c r="BK267" s="146">
        <f>ROUND(I267*H267,2)</f>
        <v>0</v>
      </c>
      <c r="BL267" s="15" t="s">
        <v>118</v>
      </c>
      <c r="BM267" s="145" t="s">
        <v>386</v>
      </c>
    </row>
    <row r="268" spans="2:65" s="12" customFormat="1" ht="11.25">
      <c r="B268" s="147"/>
      <c r="D268" s="148" t="s">
        <v>121</v>
      </c>
      <c r="E268" s="149" t="s">
        <v>1</v>
      </c>
      <c r="F268" s="150" t="s">
        <v>380</v>
      </c>
      <c r="H268" s="151">
        <v>66.319999999999993</v>
      </c>
      <c r="I268" s="152"/>
      <c r="L268" s="147"/>
      <c r="M268" s="153"/>
      <c r="T268" s="154"/>
      <c r="AT268" s="149" t="s">
        <v>121</v>
      </c>
      <c r="AU268" s="149" t="s">
        <v>119</v>
      </c>
      <c r="AV268" s="12" t="s">
        <v>119</v>
      </c>
      <c r="AW268" s="12" t="s">
        <v>30</v>
      </c>
      <c r="AX268" s="12" t="s">
        <v>74</v>
      </c>
      <c r="AY268" s="149" t="s">
        <v>112</v>
      </c>
    </row>
    <row r="269" spans="2:65" s="12" customFormat="1" ht="22.5">
      <c r="B269" s="147"/>
      <c r="D269" s="148" t="s">
        <v>121</v>
      </c>
      <c r="E269" s="149" t="s">
        <v>1</v>
      </c>
      <c r="F269" s="150" t="s">
        <v>381</v>
      </c>
      <c r="H269" s="151">
        <v>399.12400000000002</v>
      </c>
      <c r="I269" s="152"/>
      <c r="L269" s="147"/>
      <c r="M269" s="153"/>
      <c r="T269" s="154"/>
      <c r="AT269" s="149" t="s">
        <v>121</v>
      </c>
      <c r="AU269" s="149" t="s">
        <v>119</v>
      </c>
      <c r="AV269" s="12" t="s">
        <v>119</v>
      </c>
      <c r="AW269" s="12" t="s">
        <v>30</v>
      </c>
      <c r="AX269" s="12" t="s">
        <v>74</v>
      </c>
      <c r="AY269" s="149" t="s">
        <v>112</v>
      </c>
    </row>
    <row r="270" spans="2:65" s="12" customFormat="1" ht="11.25">
      <c r="B270" s="147"/>
      <c r="D270" s="148" t="s">
        <v>121</v>
      </c>
      <c r="E270" s="149" t="s">
        <v>1</v>
      </c>
      <c r="F270" s="150" t="s">
        <v>382</v>
      </c>
      <c r="H270" s="151">
        <v>7.14</v>
      </c>
      <c r="I270" s="152"/>
      <c r="L270" s="147"/>
      <c r="M270" s="153"/>
      <c r="T270" s="154"/>
      <c r="AT270" s="149" t="s">
        <v>121</v>
      </c>
      <c r="AU270" s="149" t="s">
        <v>119</v>
      </c>
      <c r="AV270" s="12" t="s">
        <v>119</v>
      </c>
      <c r="AW270" s="12" t="s">
        <v>30</v>
      </c>
      <c r="AX270" s="12" t="s">
        <v>74</v>
      </c>
      <c r="AY270" s="149" t="s">
        <v>112</v>
      </c>
    </row>
    <row r="271" spans="2:65" s="13" customFormat="1" ht="11.25">
      <c r="B271" s="155"/>
      <c r="D271" s="148" t="s">
        <v>121</v>
      </c>
      <c r="E271" s="156" t="s">
        <v>1</v>
      </c>
      <c r="F271" s="157" t="s">
        <v>123</v>
      </c>
      <c r="H271" s="158">
        <v>472.584</v>
      </c>
      <c r="I271" s="159"/>
      <c r="L271" s="155"/>
      <c r="M271" s="160"/>
      <c r="T271" s="161"/>
      <c r="AT271" s="156" t="s">
        <v>121</v>
      </c>
      <c r="AU271" s="156" t="s">
        <v>119</v>
      </c>
      <c r="AV271" s="13" t="s">
        <v>118</v>
      </c>
      <c r="AW271" s="13" t="s">
        <v>30</v>
      </c>
      <c r="AX271" s="13" t="s">
        <v>79</v>
      </c>
      <c r="AY271" s="156" t="s">
        <v>112</v>
      </c>
    </row>
    <row r="272" spans="2:65" s="1" customFormat="1" ht="33" customHeight="1">
      <c r="B272" s="132"/>
      <c r="C272" s="133" t="s">
        <v>387</v>
      </c>
      <c r="D272" s="133" t="s">
        <v>114</v>
      </c>
      <c r="E272" s="134" t="s">
        <v>388</v>
      </c>
      <c r="F272" s="135" t="s">
        <v>389</v>
      </c>
      <c r="G272" s="136" t="s">
        <v>200</v>
      </c>
      <c r="H272" s="137">
        <v>472.584</v>
      </c>
      <c r="I272" s="138"/>
      <c r="J272" s="139">
        <f>ROUND(I272*H272,2)</f>
        <v>0</v>
      </c>
      <c r="K272" s="140"/>
      <c r="L272" s="30"/>
      <c r="M272" s="141" t="s">
        <v>1</v>
      </c>
      <c r="N272" s="142" t="s">
        <v>40</v>
      </c>
      <c r="P272" s="143">
        <f>O272*H272</f>
        <v>0</v>
      </c>
      <c r="Q272" s="143">
        <v>0</v>
      </c>
      <c r="R272" s="143">
        <f>Q272*H272</f>
        <v>0</v>
      </c>
      <c r="S272" s="143">
        <v>0</v>
      </c>
      <c r="T272" s="144">
        <f>S272*H272</f>
        <v>0</v>
      </c>
      <c r="AR272" s="145" t="s">
        <v>118</v>
      </c>
      <c r="AT272" s="145" t="s">
        <v>114</v>
      </c>
      <c r="AU272" s="145" t="s">
        <v>119</v>
      </c>
      <c r="AY272" s="15" t="s">
        <v>112</v>
      </c>
      <c r="BE272" s="146">
        <f>IF(N272="základná",J272,0)</f>
        <v>0</v>
      </c>
      <c r="BF272" s="146">
        <f>IF(N272="znížená",J272,0)</f>
        <v>0</v>
      </c>
      <c r="BG272" s="146">
        <f>IF(N272="zákl. prenesená",J272,0)</f>
        <v>0</v>
      </c>
      <c r="BH272" s="146">
        <f>IF(N272="zníž. prenesená",J272,0)</f>
        <v>0</v>
      </c>
      <c r="BI272" s="146">
        <f>IF(N272="nulová",J272,0)</f>
        <v>0</v>
      </c>
      <c r="BJ272" s="15" t="s">
        <v>119</v>
      </c>
      <c r="BK272" s="146">
        <f>ROUND(I272*H272,2)</f>
        <v>0</v>
      </c>
      <c r="BL272" s="15" t="s">
        <v>118</v>
      </c>
      <c r="BM272" s="145" t="s">
        <v>390</v>
      </c>
    </row>
    <row r="273" spans="2:65" s="12" customFormat="1" ht="11.25">
      <c r="B273" s="147"/>
      <c r="D273" s="148" t="s">
        <v>121</v>
      </c>
      <c r="E273" s="149" t="s">
        <v>1</v>
      </c>
      <c r="F273" s="150" t="s">
        <v>380</v>
      </c>
      <c r="H273" s="151">
        <v>66.319999999999993</v>
      </c>
      <c r="I273" s="152"/>
      <c r="L273" s="147"/>
      <c r="M273" s="153"/>
      <c r="T273" s="154"/>
      <c r="AT273" s="149" t="s">
        <v>121</v>
      </c>
      <c r="AU273" s="149" t="s">
        <v>119</v>
      </c>
      <c r="AV273" s="12" t="s">
        <v>119</v>
      </c>
      <c r="AW273" s="12" t="s">
        <v>30</v>
      </c>
      <c r="AX273" s="12" t="s">
        <v>74</v>
      </c>
      <c r="AY273" s="149" t="s">
        <v>112</v>
      </c>
    </row>
    <row r="274" spans="2:65" s="12" customFormat="1" ht="22.5">
      <c r="B274" s="147"/>
      <c r="D274" s="148" t="s">
        <v>121</v>
      </c>
      <c r="E274" s="149" t="s">
        <v>1</v>
      </c>
      <c r="F274" s="150" t="s">
        <v>381</v>
      </c>
      <c r="H274" s="151">
        <v>399.12400000000002</v>
      </c>
      <c r="I274" s="152"/>
      <c r="L274" s="147"/>
      <c r="M274" s="153"/>
      <c r="T274" s="154"/>
      <c r="AT274" s="149" t="s">
        <v>121</v>
      </c>
      <c r="AU274" s="149" t="s">
        <v>119</v>
      </c>
      <c r="AV274" s="12" t="s">
        <v>119</v>
      </c>
      <c r="AW274" s="12" t="s">
        <v>30</v>
      </c>
      <c r="AX274" s="12" t="s">
        <v>74</v>
      </c>
      <c r="AY274" s="149" t="s">
        <v>112</v>
      </c>
    </row>
    <row r="275" spans="2:65" s="12" customFormat="1" ht="11.25">
      <c r="B275" s="147"/>
      <c r="D275" s="148" t="s">
        <v>121</v>
      </c>
      <c r="E275" s="149" t="s">
        <v>1</v>
      </c>
      <c r="F275" s="150" t="s">
        <v>382</v>
      </c>
      <c r="H275" s="151">
        <v>7.14</v>
      </c>
      <c r="I275" s="152"/>
      <c r="L275" s="147"/>
      <c r="M275" s="153"/>
      <c r="T275" s="154"/>
      <c r="AT275" s="149" t="s">
        <v>121</v>
      </c>
      <c r="AU275" s="149" t="s">
        <v>119</v>
      </c>
      <c r="AV275" s="12" t="s">
        <v>119</v>
      </c>
      <c r="AW275" s="12" t="s">
        <v>30</v>
      </c>
      <c r="AX275" s="12" t="s">
        <v>74</v>
      </c>
      <c r="AY275" s="149" t="s">
        <v>112</v>
      </c>
    </row>
    <row r="276" spans="2:65" s="13" customFormat="1" ht="11.25">
      <c r="B276" s="155"/>
      <c r="D276" s="148" t="s">
        <v>121</v>
      </c>
      <c r="E276" s="156" t="s">
        <v>1</v>
      </c>
      <c r="F276" s="157" t="s">
        <v>123</v>
      </c>
      <c r="H276" s="158">
        <v>472.584</v>
      </c>
      <c r="I276" s="159"/>
      <c r="L276" s="155"/>
      <c r="M276" s="160"/>
      <c r="T276" s="161"/>
      <c r="AT276" s="156" t="s">
        <v>121</v>
      </c>
      <c r="AU276" s="156" t="s">
        <v>119</v>
      </c>
      <c r="AV276" s="13" t="s">
        <v>118</v>
      </c>
      <c r="AW276" s="13" t="s">
        <v>30</v>
      </c>
      <c r="AX276" s="13" t="s">
        <v>79</v>
      </c>
      <c r="AY276" s="156" t="s">
        <v>112</v>
      </c>
    </row>
    <row r="277" spans="2:65" s="1" customFormat="1" ht="24.2" customHeight="1">
      <c r="B277" s="132"/>
      <c r="C277" s="133" t="s">
        <v>391</v>
      </c>
      <c r="D277" s="133" t="s">
        <v>114</v>
      </c>
      <c r="E277" s="134" t="s">
        <v>392</v>
      </c>
      <c r="F277" s="135" t="s">
        <v>393</v>
      </c>
      <c r="G277" s="136" t="s">
        <v>200</v>
      </c>
      <c r="H277" s="137">
        <v>406.26400000000001</v>
      </c>
      <c r="I277" s="138"/>
      <c r="J277" s="139">
        <f>ROUND(I277*H277,2)</f>
        <v>0</v>
      </c>
      <c r="K277" s="140"/>
      <c r="L277" s="30"/>
      <c r="M277" s="141" t="s">
        <v>1</v>
      </c>
      <c r="N277" s="142" t="s">
        <v>40</v>
      </c>
      <c r="P277" s="143">
        <f>O277*H277</f>
        <v>0</v>
      </c>
      <c r="Q277" s="143">
        <v>0</v>
      </c>
      <c r="R277" s="143">
        <f>Q277*H277</f>
        <v>0</v>
      </c>
      <c r="S277" s="143">
        <v>0</v>
      </c>
      <c r="T277" s="144">
        <f>S277*H277</f>
        <v>0</v>
      </c>
      <c r="AR277" s="145" t="s">
        <v>118</v>
      </c>
      <c r="AT277" s="145" t="s">
        <v>114</v>
      </c>
      <c r="AU277" s="145" t="s">
        <v>119</v>
      </c>
      <c r="AY277" s="15" t="s">
        <v>112</v>
      </c>
      <c r="BE277" s="146">
        <f>IF(N277="základná",J277,0)</f>
        <v>0</v>
      </c>
      <c r="BF277" s="146">
        <f>IF(N277="znížená",J277,0)</f>
        <v>0</v>
      </c>
      <c r="BG277" s="146">
        <f>IF(N277="zákl. prenesená",J277,0)</f>
        <v>0</v>
      </c>
      <c r="BH277" s="146">
        <f>IF(N277="zníž. prenesená",J277,0)</f>
        <v>0</v>
      </c>
      <c r="BI277" s="146">
        <f>IF(N277="nulová",J277,0)</f>
        <v>0</v>
      </c>
      <c r="BJ277" s="15" t="s">
        <v>119</v>
      </c>
      <c r="BK277" s="146">
        <f>ROUND(I277*H277,2)</f>
        <v>0</v>
      </c>
      <c r="BL277" s="15" t="s">
        <v>118</v>
      </c>
      <c r="BM277" s="145" t="s">
        <v>394</v>
      </c>
    </row>
    <row r="278" spans="2:65" s="12" customFormat="1" ht="22.5">
      <c r="B278" s="147"/>
      <c r="D278" s="148" t="s">
        <v>121</v>
      </c>
      <c r="E278" s="149" t="s">
        <v>1</v>
      </c>
      <c r="F278" s="150" t="s">
        <v>381</v>
      </c>
      <c r="H278" s="151">
        <v>399.12400000000002</v>
      </c>
      <c r="I278" s="152"/>
      <c r="L278" s="147"/>
      <c r="M278" s="153"/>
      <c r="T278" s="154"/>
      <c r="AT278" s="149" t="s">
        <v>121</v>
      </c>
      <c r="AU278" s="149" t="s">
        <v>119</v>
      </c>
      <c r="AV278" s="12" t="s">
        <v>119</v>
      </c>
      <c r="AW278" s="12" t="s">
        <v>30</v>
      </c>
      <c r="AX278" s="12" t="s">
        <v>74</v>
      </c>
      <c r="AY278" s="149" t="s">
        <v>112</v>
      </c>
    </row>
    <row r="279" spans="2:65" s="12" customFormat="1" ht="11.25">
      <c r="B279" s="147"/>
      <c r="D279" s="148" t="s">
        <v>121</v>
      </c>
      <c r="E279" s="149" t="s">
        <v>1</v>
      </c>
      <c r="F279" s="150" t="s">
        <v>382</v>
      </c>
      <c r="H279" s="151">
        <v>7.14</v>
      </c>
      <c r="I279" s="152"/>
      <c r="L279" s="147"/>
      <c r="M279" s="153"/>
      <c r="T279" s="154"/>
      <c r="AT279" s="149" t="s">
        <v>121</v>
      </c>
      <c r="AU279" s="149" t="s">
        <v>119</v>
      </c>
      <c r="AV279" s="12" t="s">
        <v>119</v>
      </c>
      <c r="AW279" s="12" t="s">
        <v>30</v>
      </c>
      <c r="AX279" s="12" t="s">
        <v>74</v>
      </c>
      <c r="AY279" s="149" t="s">
        <v>112</v>
      </c>
    </row>
    <row r="280" spans="2:65" s="13" customFormat="1" ht="11.25">
      <c r="B280" s="155"/>
      <c r="D280" s="148" t="s">
        <v>121</v>
      </c>
      <c r="E280" s="156" t="s">
        <v>1</v>
      </c>
      <c r="F280" s="157" t="s">
        <v>123</v>
      </c>
      <c r="H280" s="158">
        <v>406.26400000000001</v>
      </c>
      <c r="I280" s="159"/>
      <c r="L280" s="155"/>
      <c r="M280" s="160"/>
      <c r="T280" s="161"/>
      <c r="AT280" s="156" t="s">
        <v>121</v>
      </c>
      <c r="AU280" s="156" t="s">
        <v>119</v>
      </c>
      <c r="AV280" s="13" t="s">
        <v>118</v>
      </c>
      <c r="AW280" s="13" t="s">
        <v>30</v>
      </c>
      <c r="AX280" s="13" t="s">
        <v>79</v>
      </c>
      <c r="AY280" s="156" t="s">
        <v>112</v>
      </c>
    </row>
    <row r="281" spans="2:65" s="1" customFormat="1" ht="24.2" customHeight="1">
      <c r="B281" s="132"/>
      <c r="C281" s="133" t="s">
        <v>395</v>
      </c>
      <c r="D281" s="133" t="s">
        <v>114</v>
      </c>
      <c r="E281" s="134" t="s">
        <v>396</v>
      </c>
      <c r="F281" s="135" t="s">
        <v>397</v>
      </c>
      <c r="G281" s="136" t="s">
        <v>200</v>
      </c>
      <c r="H281" s="137">
        <v>66.319999999999993</v>
      </c>
      <c r="I281" s="138"/>
      <c r="J281" s="139">
        <f>ROUND(I281*H281,2)</f>
        <v>0</v>
      </c>
      <c r="K281" s="140"/>
      <c r="L281" s="30"/>
      <c r="M281" s="141" t="s">
        <v>1</v>
      </c>
      <c r="N281" s="142" t="s">
        <v>40</v>
      </c>
      <c r="P281" s="143">
        <f>O281*H281</f>
        <v>0</v>
      </c>
      <c r="Q281" s="143">
        <v>0</v>
      </c>
      <c r="R281" s="143">
        <f>Q281*H281</f>
        <v>0</v>
      </c>
      <c r="S281" s="143">
        <v>0</v>
      </c>
      <c r="T281" s="144">
        <f>S281*H281</f>
        <v>0</v>
      </c>
      <c r="AR281" s="145" t="s">
        <v>118</v>
      </c>
      <c r="AT281" s="145" t="s">
        <v>114</v>
      </c>
      <c r="AU281" s="145" t="s">
        <v>119</v>
      </c>
      <c r="AY281" s="15" t="s">
        <v>112</v>
      </c>
      <c r="BE281" s="146">
        <f>IF(N281="základná",J281,0)</f>
        <v>0</v>
      </c>
      <c r="BF281" s="146">
        <f>IF(N281="znížená",J281,0)</f>
        <v>0</v>
      </c>
      <c r="BG281" s="146">
        <f>IF(N281="zákl. prenesená",J281,0)</f>
        <v>0</v>
      </c>
      <c r="BH281" s="146">
        <f>IF(N281="zníž. prenesená",J281,0)</f>
        <v>0</v>
      </c>
      <c r="BI281" s="146">
        <f>IF(N281="nulová",J281,0)</f>
        <v>0</v>
      </c>
      <c r="BJ281" s="15" t="s">
        <v>119</v>
      </c>
      <c r="BK281" s="146">
        <f>ROUND(I281*H281,2)</f>
        <v>0</v>
      </c>
      <c r="BL281" s="15" t="s">
        <v>118</v>
      </c>
      <c r="BM281" s="145" t="s">
        <v>398</v>
      </c>
    </row>
    <row r="282" spans="2:65" s="12" customFormat="1" ht="11.25">
      <c r="B282" s="147"/>
      <c r="D282" s="148" t="s">
        <v>121</v>
      </c>
      <c r="E282" s="149" t="s">
        <v>1</v>
      </c>
      <c r="F282" s="150" t="s">
        <v>380</v>
      </c>
      <c r="H282" s="151">
        <v>66.319999999999993</v>
      </c>
      <c r="I282" s="152"/>
      <c r="L282" s="147"/>
      <c r="M282" s="153"/>
      <c r="T282" s="154"/>
      <c r="AT282" s="149" t="s">
        <v>121</v>
      </c>
      <c r="AU282" s="149" t="s">
        <v>119</v>
      </c>
      <c r="AV282" s="12" t="s">
        <v>119</v>
      </c>
      <c r="AW282" s="12" t="s">
        <v>30</v>
      </c>
      <c r="AX282" s="12" t="s">
        <v>74</v>
      </c>
      <c r="AY282" s="149" t="s">
        <v>112</v>
      </c>
    </row>
    <row r="283" spans="2:65" s="13" customFormat="1" ht="11.25">
      <c r="B283" s="155"/>
      <c r="D283" s="148" t="s">
        <v>121</v>
      </c>
      <c r="E283" s="156" t="s">
        <v>1</v>
      </c>
      <c r="F283" s="157" t="s">
        <v>123</v>
      </c>
      <c r="H283" s="158">
        <v>66.319999999999993</v>
      </c>
      <c r="I283" s="159"/>
      <c r="L283" s="155"/>
      <c r="M283" s="160"/>
      <c r="T283" s="161"/>
      <c r="AT283" s="156" t="s">
        <v>121</v>
      </c>
      <c r="AU283" s="156" t="s">
        <v>119</v>
      </c>
      <c r="AV283" s="13" t="s">
        <v>118</v>
      </c>
      <c r="AW283" s="13" t="s">
        <v>30</v>
      </c>
      <c r="AX283" s="13" t="s">
        <v>79</v>
      </c>
      <c r="AY283" s="156" t="s">
        <v>112</v>
      </c>
    </row>
    <row r="284" spans="2:65" s="11" customFormat="1" ht="22.9" customHeight="1">
      <c r="B284" s="120"/>
      <c r="D284" s="121" t="s">
        <v>73</v>
      </c>
      <c r="E284" s="130" t="s">
        <v>399</v>
      </c>
      <c r="F284" s="130" t="s">
        <v>400</v>
      </c>
      <c r="I284" s="123"/>
      <c r="J284" s="131">
        <f>BK284</f>
        <v>0</v>
      </c>
      <c r="L284" s="120"/>
      <c r="M284" s="125"/>
      <c r="P284" s="126">
        <f>P285</f>
        <v>0</v>
      </c>
      <c r="R284" s="126">
        <f>R285</f>
        <v>0</v>
      </c>
      <c r="T284" s="127">
        <f>T285</f>
        <v>0</v>
      </c>
      <c r="AR284" s="121" t="s">
        <v>79</v>
      </c>
      <c r="AT284" s="128" t="s">
        <v>73</v>
      </c>
      <c r="AU284" s="128" t="s">
        <v>79</v>
      </c>
      <c r="AY284" s="121" t="s">
        <v>112</v>
      </c>
      <c r="BK284" s="129">
        <f>BK285</f>
        <v>0</v>
      </c>
    </row>
    <row r="285" spans="2:65" s="1" customFormat="1" ht="33" customHeight="1">
      <c r="B285" s="132"/>
      <c r="C285" s="133" t="s">
        <v>401</v>
      </c>
      <c r="D285" s="133" t="s">
        <v>114</v>
      </c>
      <c r="E285" s="134" t="s">
        <v>402</v>
      </c>
      <c r="F285" s="135" t="s">
        <v>403</v>
      </c>
      <c r="G285" s="136" t="s">
        <v>200</v>
      </c>
      <c r="H285" s="137">
        <v>803.04300000000001</v>
      </c>
      <c r="I285" s="138"/>
      <c r="J285" s="139">
        <f>ROUND(I285*H285,2)</f>
        <v>0</v>
      </c>
      <c r="K285" s="140"/>
      <c r="L285" s="30"/>
      <c r="M285" s="141" t="s">
        <v>1</v>
      </c>
      <c r="N285" s="142" t="s">
        <v>40</v>
      </c>
      <c r="P285" s="143">
        <f>O285*H285</f>
        <v>0</v>
      </c>
      <c r="Q285" s="143">
        <v>0</v>
      </c>
      <c r="R285" s="143">
        <f>Q285*H285</f>
        <v>0</v>
      </c>
      <c r="S285" s="143">
        <v>0</v>
      </c>
      <c r="T285" s="144">
        <f>S285*H285</f>
        <v>0</v>
      </c>
      <c r="AR285" s="145" t="s">
        <v>118</v>
      </c>
      <c r="AT285" s="145" t="s">
        <v>114</v>
      </c>
      <c r="AU285" s="145" t="s">
        <v>119</v>
      </c>
      <c r="AY285" s="15" t="s">
        <v>112</v>
      </c>
      <c r="BE285" s="146">
        <f>IF(N285="základná",J285,0)</f>
        <v>0</v>
      </c>
      <c r="BF285" s="146">
        <f>IF(N285="znížená",J285,0)</f>
        <v>0</v>
      </c>
      <c r="BG285" s="146">
        <f>IF(N285="zákl. prenesená",J285,0)</f>
        <v>0</v>
      </c>
      <c r="BH285" s="146">
        <f>IF(N285="zníž. prenesená",J285,0)</f>
        <v>0</v>
      </c>
      <c r="BI285" s="146">
        <f>IF(N285="nulová",J285,0)</f>
        <v>0</v>
      </c>
      <c r="BJ285" s="15" t="s">
        <v>119</v>
      </c>
      <c r="BK285" s="146">
        <f>ROUND(I285*H285,2)</f>
        <v>0</v>
      </c>
      <c r="BL285" s="15" t="s">
        <v>118</v>
      </c>
      <c r="BM285" s="145" t="s">
        <v>404</v>
      </c>
    </row>
    <row r="286" spans="2:65" s="11" customFormat="1" ht="25.9" customHeight="1">
      <c r="B286" s="120"/>
      <c r="D286" s="121" t="s">
        <v>73</v>
      </c>
      <c r="E286" s="122" t="s">
        <v>405</v>
      </c>
      <c r="F286" s="122" t="s">
        <v>406</v>
      </c>
      <c r="I286" s="123"/>
      <c r="J286" s="124">
        <f>BK286</f>
        <v>0</v>
      </c>
      <c r="L286" s="120"/>
      <c r="M286" s="125"/>
      <c r="P286" s="126">
        <f>P287</f>
        <v>0</v>
      </c>
      <c r="R286" s="126">
        <f>R287</f>
        <v>5.1999999999999998E-3</v>
      </c>
      <c r="T286" s="127">
        <f>T287</f>
        <v>0</v>
      </c>
      <c r="AR286" s="121" t="s">
        <v>119</v>
      </c>
      <c r="AT286" s="128" t="s">
        <v>73</v>
      </c>
      <c r="AU286" s="128" t="s">
        <v>74</v>
      </c>
      <c r="AY286" s="121" t="s">
        <v>112</v>
      </c>
      <c r="BK286" s="129">
        <f>BK287</f>
        <v>0</v>
      </c>
    </row>
    <row r="287" spans="2:65" s="11" customFormat="1" ht="22.9" customHeight="1">
      <c r="B287" s="120"/>
      <c r="D287" s="121" t="s">
        <v>73</v>
      </c>
      <c r="E287" s="130" t="s">
        <v>407</v>
      </c>
      <c r="F287" s="130" t="s">
        <v>408</v>
      </c>
      <c r="I287" s="123"/>
      <c r="J287" s="131">
        <f>BK287</f>
        <v>0</v>
      </c>
      <c r="L287" s="120"/>
      <c r="M287" s="125"/>
      <c r="P287" s="126">
        <f>P288</f>
        <v>0</v>
      </c>
      <c r="R287" s="126">
        <f>R288</f>
        <v>5.1999999999999998E-3</v>
      </c>
      <c r="T287" s="127">
        <f>T288</f>
        <v>0</v>
      </c>
      <c r="AR287" s="121" t="s">
        <v>119</v>
      </c>
      <c r="AT287" s="128" t="s">
        <v>73</v>
      </c>
      <c r="AU287" s="128" t="s">
        <v>79</v>
      </c>
      <c r="AY287" s="121" t="s">
        <v>112</v>
      </c>
      <c r="BK287" s="129">
        <f>BK288</f>
        <v>0</v>
      </c>
    </row>
    <row r="288" spans="2:65" s="1" customFormat="1" ht="24.2" customHeight="1">
      <c r="B288" s="132"/>
      <c r="C288" s="133" t="s">
        <v>409</v>
      </c>
      <c r="D288" s="133" t="s">
        <v>114</v>
      </c>
      <c r="E288" s="134" t="s">
        <v>410</v>
      </c>
      <c r="F288" s="135" t="s">
        <v>411</v>
      </c>
      <c r="G288" s="136" t="s">
        <v>117</v>
      </c>
      <c r="H288" s="137">
        <v>20</v>
      </c>
      <c r="I288" s="138"/>
      <c r="J288" s="139">
        <f>ROUND(I288*H288,2)</f>
        <v>0</v>
      </c>
      <c r="K288" s="140"/>
      <c r="L288" s="30"/>
      <c r="M288" s="141" t="s">
        <v>1</v>
      </c>
      <c r="N288" s="142" t="s">
        <v>40</v>
      </c>
      <c r="P288" s="143">
        <f>O288*H288</f>
        <v>0</v>
      </c>
      <c r="Q288" s="143">
        <v>2.5999999999999998E-4</v>
      </c>
      <c r="R288" s="143">
        <f>Q288*H288</f>
        <v>5.1999999999999998E-3</v>
      </c>
      <c r="S288" s="143">
        <v>0</v>
      </c>
      <c r="T288" s="144">
        <f>S288*H288</f>
        <v>0</v>
      </c>
      <c r="AR288" s="145" t="s">
        <v>193</v>
      </c>
      <c r="AT288" s="145" t="s">
        <v>114</v>
      </c>
      <c r="AU288" s="145" t="s">
        <v>119</v>
      </c>
      <c r="AY288" s="15" t="s">
        <v>112</v>
      </c>
      <c r="BE288" s="146">
        <f>IF(N288="základná",J288,0)</f>
        <v>0</v>
      </c>
      <c r="BF288" s="146">
        <f>IF(N288="znížená",J288,0)</f>
        <v>0</v>
      </c>
      <c r="BG288" s="146">
        <f>IF(N288="zákl. prenesená",J288,0)</f>
        <v>0</v>
      </c>
      <c r="BH288" s="146">
        <f>IF(N288="zníž. prenesená",J288,0)</f>
        <v>0</v>
      </c>
      <c r="BI288" s="146">
        <f>IF(N288="nulová",J288,0)</f>
        <v>0</v>
      </c>
      <c r="BJ288" s="15" t="s">
        <v>119</v>
      </c>
      <c r="BK288" s="146">
        <f>ROUND(I288*H288,2)</f>
        <v>0</v>
      </c>
      <c r="BL288" s="15" t="s">
        <v>193</v>
      </c>
      <c r="BM288" s="145" t="s">
        <v>412</v>
      </c>
    </row>
    <row r="289" spans="2:65" s="11" customFormat="1" ht="25.9" customHeight="1">
      <c r="B289" s="120"/>
      <c r="D289" s="121" t="s">
        <v>73</v>
      </c>
      <c r="E289" s="122" t="s">
        <v>413</v>
      </c>
      <c r="F289" s="122" t="s">
        <v>414</v>
      </c>
      <c r="I289" s="123"/>
      <c r="J289" s="124">
        <f>BK289</f>
        <v>0</v>
      </c>
      <c r="L289" s="120"/>
      <c r="M289" s="125"/>
      <c r="P289" s="126">
        <f>SUM(P290:P291)</f>
        <v>0</v>
      </c>
      <c r="R289" s="126">
        <f>SUM(R290:R291)</f>
        <v>0</v>
      </c>
      <c r="T289" s="127">
        <f>SUM(T290:T291)</f>
        <v>0</v>
      </c>
      <c r="AR289" s="121" t="s">
        <v>137</v>
      </c>
      <c r="AT289" s="128" t="s">
        <v>73</v>
      </c>
      <c r="AU289" s="128" t="s">
        <v>74</v>
      </c>
      <c r="AY289" s="121" t="s">
        <v>112</v>
      </c>
      <c r="BK289" s="129">
        <f>SUM(BK290:BK291)</f>
        <v>0</v>
      </c>
    </row>
    <row r="290" spans="2:65" s="1" customFormat="1" ht="44.25" customHeight="1">
      <c r="B290" s="132"/>
      <c r="C290" s="133" t="s">
        <v>415</v>
      </c>
      <c r="D290" s="133" t="s">
        <v>114</v>
      </c>
      <c r="E290" s="134" t="s">
        <v>416</v>
      </c>
      <c r="F290" s="135" t="s">
        <v>417</v>
      </c>
      <c r="G290" s="136" t="s">
        <v>418</v>
      </c>
      <c r="H290" s="137">
        <v>1</v>
      </c>
      <c r="I290" s="138"/>
      <c r="J290" s="139">
        <f>ROUND(I290*H290,2)</f>
        <v>0</v>
      </c>
      <c r="K290" s="140"/>
      <c r="L290" s="30"/>
      <c r="M290" s="141" t="s">
        <v>1</v>
      </c>
      <c r="N290" s="142" t="s">
        <v>40</v>
      </c>
      <c r="P290" s="143">
        <f>O290*H290</f>
        <v>0</v>
      </c>
      <c r="Q290" s="143">
        <v>0</v>
      </c>
      <c r="R290" s="143">
        <f>Q290*H290</f>
        <v>0</v>
      </c>
      <c r="S290" s="143">
        <v>0</v>
      </c>
      <c r="T290" s="144">
        <f>S290*H290</f>
        <v>0</v>
      </c>
      <c r="AR290" s="145" t="s">
        <v>419</v>
      </c>
      <c r="AT290" s="145" t="s">
        <v>114</v>
      </c>
      <c r="AU290" s="145" t="s">
        <v>79</v>
      </c>
      <c r="AY290" s="15" t="s">
        <v>112</v>
      </c>
      <c r="BE290" s="146">
        <f>IF(N290="základná",J290,0)</f>
        <v>0</v>
      </c>
      <c r="BF290" s="146">
        <f>IF(N290="znížená",J290,0)</f>
        <v>0</v>
      </c>
      <c r="BG290" s="146">
        <f>IF(N290="zákl. prenesená",J290,0)</f>
        <v>0</v>
      </c>
      <c r="BH290" s="146">
        <f>IF(N290="zníž. prenesená",J290,0)</f>
        <v>0</v>
      </c>
      <c r="BI290" s="146">
        <f>IF(N290="nulová",J290,0)</f>
        <v>0</v>
      </c>
      <c r="BJ290" s="15" t="s">
        <v>119</v>
      </c>
      <c r="BK290" s="146">
        <f>ROUND(I290*H290,2)</f>
        <v>0</v>
      </c>
      <c r="BL290" s="15" t="s">
        <v>419</v>
      </c>
      <c r="BM290" s="145" t="s">
        <v>420</v>
      </c>
    </row>
    <row r="291" spans="2:65" s="1" customFormat="1" ht="24.2" customHeight="1">
      <c r="B291" s="132"/>
      <c r="C291" s="133" t="s">
        <v>421</v>
      </c>
      <c r="D291" s="133" t="s">
        <v>114</v>
      </c>
      <c r="E291" s="134" t="s">
        <v>422</v>
      </c>
      <c r="F291" s="135" t="s">
        <v>423</v>
      </c>
      <c r="G291" s="136" t="s">
        <v>418</v>
      </c>
      <c r="H291" s="137">
        <v>1</v>
      </c>
      <c r="I291" s="138"/>
      <c r="J291" s="139">
        <f>ROUND(I291*H291,2)</f>
        <v>0</v>
      </c>
      <c r="K291" s="140"/>
      <c r="L291" s="30"/>
      <c r="M291" s="173" t="s">
        <v>1</v>
      </c>
      <c r="N291" s="174" t="s">
        <v>40</v>
      </c>
      <c r="O291" s="175"/>
      <c r="P291" s="176">
        <f>O291*H291</f>
        <v>0</v>
      </c>
      <c r="Q291" s="176">
        <v>0</v>
      </c>
      <c r="R291" s="176">
        <f>Q291*H291</f>
        <v>0</v>
      </c>
      <c r="S291" s="176">
        <v>0</v>
      </c>
      <c r="T291" s="177">
        <f>S291*H291</f>
        <v>0</v>
      </c>
      <c r="AR291" s="145" t="s">
        <v>419</v>
      </c>
      <c r="AT291" s="145" t="s">
        <v>114</v>
      </c>
      <c r="AU291" s="145" t="s">
        <v>79</v>
      </c>
      <c r="AY291" s="15" t="s">
        <v>112</v>
      </c>
      <c r="BE291" s="146">
        <f>IF(N291="základná",J291,0)</f>
        <v>0</v>
      </c>
      <c r="BF291" s="146">
        <f>IF(N291="znížená",J291,0)</f>
        <v>0</v>
      </c>
      <c r="BG291" s="146">
        <f>IF(N291="zákl. prenesená",J291,0)</f>
        <v>0</v>
      </c>
      <c r="BH291" s="146">
        <f>IF(N291="zníž. prenesená",J291,0)</f>
        <v>0</v>
      </c>
      <c r="BI291" s="146">
        <f>IF(N291="nulová",J291,0)</f>
        <v>0</v>
      </c>
      <c r="BJ291" s="15" t="s">
        <v>119</v>
      </c>
      <c r="BK291" s="146">
        <f>ROUND(I291*H291,2)</f>
        <v>0</v>
      </c>
      <c r="BL291" s="15" t="s">
        <v>419</v>
      </c>
      <c r="BM291" s="145" t="s">
        <v>424</v>
      </c>
    </row>
    <row r="292" spans="2:65" s="1" customFormat="1" ht="6.95" customHeight="1">
      <c r="B292" s="45"/>
      <c r="C292" s="46"/>
      <c r="D292" s="46"/>
      <c r="E292" s="46"/>
      <c r="F292" s="46"/>
      <c r="G292" s="46"/>
      <c r="H292" s="46"/>
      <c r="I292" s="46"/>
      <c r="J292" s="46"/>
      <c r="K292" s="46"/>
      <c r="L292" s="30"/>
    </row>
  </sheetData>
  <autoFilter ref="C122:K291" xr:uid="{00000000-0009-0000-0000-000001000000}"/>
  <mergeCells count="6">
    <mergeCell ref="L2:V2"/>
    <mergeCell ref="E7:H7"/>
    <mergeCell ref="E16:H16"/>
    <mergeCell ref="E25:H25"/>
    <mergeCell ref="E85:H85"/>
    <mergeCell ref="E115:H11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K74_2024 - Ul. Kittenberg...</vt:lpstr>
      <vt:lpstr>'K74_2024 - Ul. Kittenberg...'!Názvy_tlače</vt:lpstr>
      <vt:lpstr>'Rekapitulácia stavby'!Názvy_tlače</vt:lpstr>
      <vt:lpstr>'K74_2024 - Ul. Kittenberg...'!Oblasť_tlače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DESKTOP-IUAD7LM\admin</dc:creator>
  <cp:lastModifiedBy>DAQE 11</cp:lastModifiedBy>
  <cp:lastPrinted>2024-11-29T09:15:02Z</cp:lastPrinted>
  <dcterms:created xsi:type="dcterms:W3CDTF">2024-11-29T09:00:07Z</dcterms:created>
  <dcterms:modified xsi:type="dcterms:W3CDTF">2024-11-29T09:15:13Z</dcterms:modified>
</cp:coreProperties>
</file>