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S:\Invest_Docs\Schoellerov park\Verejné obstarávanie\Výkaz-výmer platný\"/>
    </mc:Choice>
  </mc:AlternateContent>
  <xr:revisionPtr revIDLastSave="0" documentId="13_ncr:1_{7741AF13-1158-4353-9467-F110C1D34F19}" xr6:coauthVersionLast="47" xr6:coauthVersionMax="47" xr10:uidLastSave="{00000000-0000-0000-0000-000000000000}"/>
  <bookViews>
    <workbookView xWindow="1020" yWindow="60" windowWidth="27780" windowHeight="15420" tabRatio="500" xr2:uid="{00000000-000D-0000-FFFF-FFFF00000000}"/>
  </bookViews>
  <sheets>
    <sheet name="Prehlad" sheetId="3" r:id="rId1"/>
    <sheet name="Figury" sheetId="4" r:id="rId2"/>
    <sheet name="Rekapitulacia" sheetId="5" r:id="rId3"/>
    <sheet name="Kryci list" sheetId="6" r:id="rId4"/>
  </sheets>
  <definedNames>
    <definedName name="fakt1R">#REF!</definedName>
    <definedName name="_xlnm.Print_Titles" localSheetId="1">Figury!$8:$10</definedName>
    <definedName name="_xlnm.Print_Titles" localSheetId="0">Prehlad!$8:$10</definedName>
    <definedName name="_xlnm.Print_Titles" localSheetId="2">Rekapitulacia!$8:$10</definedName>
    <definedName name="_xlnm.Print_Area" localSheetId="1">Figury!$A:$D</definedName>
    <definedName name="_xlnm.Print_Area" localSheetId="3">'Kryci list'!$A:$J</definedName>
    <definedName name="_xlnm.Print_Area" localSheetId="0">Prehlad!$A:$O</definedName>
    <definedName name="_xlnm.Print_Area" localSheetId="2">Rekapitulacia!$A:$G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I30" i="6" l="1"/>
  <c r="J30" i="6" s="1"/>
  <c r="G23" i="5"/>
  <c r="F23" i="5"/>
  <c r="E23" i="5"/>
  <c r="W87" i="3"/>
  <c r="N87" i="3"/>
  <c r="L87" i="3"/>
  <c r="G20" i="5"/>
  <c r="F20" i="5"/>
  <c r="E20" i="5"/>
  <c r="W85" i="3"/>
  <c r="N85" i="3"/>
  <c r="L85" i="3"/>
  <c r="G19" i="5"/>
  <c r="F19" i="5"/>
  <c r="E19" i="5"/>
  <c r="W83" i="3"/>
  <c r="N83" i="3"/>
  <c r="L83" i="3"/>
  <c r="I83" i="3"/>
  <c r="N82" i="3"/>
  <c r="L82" i="3"/>
  <c r="J82" i="3"/>
  <c r="J83" i="3" s="1"/>
  <c r="H82" i="3"/>
  <c r="N80" i="3"/>
  <c r="L80" i="3"/>
  <c r="J80" i="3"/>
  <c r="H80" i="3"/>
  <c r="G18" i="5"/>
  <c r="F18" i="5"/>
  <c r="E18" i="5"/>
  <c r="W77" i="3"/>
  <c r="N77" i="3"/>
  <c r="L77" i="3"/>
  <c r="N76" i="3"/>
  <c r="L76" i="3"/>
  <c r="J76" i="3"/>
  <c r="H76" i="3"/>
  <c r="N74" i="3"/>
  <c r="L74" i="3"/>
  <c r="J74" i="3"/>
  <c r="I74" i="3"/>
  <c r="N72" i="3"/>
  <c r="L72" i="3"/>
  <c r="J72" i="3"/>
  <c r="I72" i="3"/>
  <c r="N67" i="3"/>
  <c r="L67" i="3"/>
  <c r="J67" i="3"/>
  <c r="H67" i="3"/>
  <c r="G16" i="5"/>
  <c r="F16" i="5"/>
  <c r="E16" i="5"/>
  <c r="W63" i="3"/>
  <c r="N63" i="3"/>
  <c r="L63" i="3"/>
  <c r="G15" i="5"/>
  <c r="F15" i="5"/>
  <c r="E15" i="5"/>
  <c r="W61" i="3"/>
  <c r="N61" i="3"/>
  <c r="L61" i="3"/>
  <c r="I61" i="3"/>
  <c r="N60" i="3"/>
  <c r="L60" i="3"/>
  <c r="J60" i="3"/>
  <c r="H60" i="3"/>
  <c r="N59" i="3"/>
  <c r="L59" i="3"/>
  <c r="J59" i="3"/>
  <c r="H59" i="3"/>
  <c r="N58" i="3"/>
  <c r="L58" i="3"/>
  <c r="J58" i="3"/>
  <c r="H58" i="3"/>
  <c r="N57" i="3"/>
  <c r="L57" i="3"/>
  <c r="J57" i="3"/>
  <c r="H57" i="3"/>
  <c r="N54" i="3"/>
  <c r="L54" i="3"/>
  <c r="J54" i="3"/>
  <c r="H54" i="3"/>
  <c r="N53" i="3"/>
  <c r="L53" i="3"/>
  <c r="J53" i="3"/>
  <c r="H53" i="3"/>
  <c r="G14" i="5"/>
  <c r="F14" i="5"/>
  <c r="E14" i="5"/>
  <c r="W50" i="3"/>
  <c r="N50" i="3"/>
  <c r="L50" i="3"/>
  <c r="N48" i="3"/>
  <c r="L48" i="3"/>
  <c r="J48" i="3"/>
  <c r="I48" i="3"/>
  <c r="I50" i="3" s="1"/>
  <c r="N46" i="3"/>
  <c r="L46" i="3"/>
  <c r="J46" i="3"/>
  <c r="H46" i="3"/>
  <c r="N45" i="3"/>
  <c r="L45" i="3"/>
  <c r="J45" i="3"/>
  <c r="H45" i="3"/>
  <c r="N43" i="3"/>
  <c r="L43" i="3"/>
  <c r="J43" i="3"/>
  <c r="H43" i="3"/>
  <c r="N41" i="3"/>
  <c r="L41" i="3"/>
  <c r="J41" i="3"/>
  <c r="H41" i="3"/>
  <c r="N39" i="3"/>
  <c r="L39" i="3"/>
  <c r="J39" i="3"/>
  <c r="H39" i="3"/>
  <c r="N37" i="3"/>
  <c r="L37" i="3"/>
  <c r="J37" i="3"/>
  <c r="H37" i="3"/>
  <c r="N35" i="3"/>
  <c r="L35" i="3"/>
  <c r="J35" i="3"/>
  <c r="H35" i="3"/>
  <c r="N33" i="3"/>
  <c r="L33" i="3"/>
  <c r="J33" i="3"/>
  <c r="H33" i="3"/>
  <c r="N31" i="3"/>
  <c r="L31" i="3"/>
  <c r="J31" i="3"/>
  <c r="H31" i="3"/>
  <c r="G13" i="5"/>
  <c r="F13" i="5"/>
  <c r="E13" i="5"/>
  <c r="W28" i="3"/>
  <c r="N28" i="3"/>
  <c r="L28" i="3"/>
  <c r="I28" i="3"/>
  <c r="N26" i="3"/>
  <c r="L26" i="3"/>
  <c r="J26" i="3"/>
  <c r="J28" i="3" s="1"/>
  <c r="H26" i="3"/>
  <c r="H28" i="3" s="1"/>
  <c r="G12" i="5"/>
  <c r="F12" i="5"/>
  <c r="E12" i="5"/>
  <c r="W23" i="3"/>
  <c r="N23" i="3"/>
  <c r="L23" i="3"/>
  <c r="I23" i="3"/>
  <c r="N22" i="3"/>
  <c r="L22" i="3"/>
  <c r="J22" i="3"/>
  <c r="H22" i="3"/>
  <c r="N21" i="3"/>
  <c r="L21" i="3"/>
  <c r="J21" i="3"/>
  <c r="H21" i="3"/>
  <c r="N19" i="3"/>
  <c r="L19" i="3"/>
  <c r="J19" i="3"/>
  <c r="H19" i="3"/>
  <c r="N16" i="3"/>
  <c r="L16" i="3"/>
  <c r="J16" i="3"/>
  <c r="H16" i="3"/>
  <c r="N15" i="3"/>
  <c r="L15" i="3"/>
  <c r="J15" i="3"/>
  <c r="H15" i="3"/>
  <c r="N14" i="3"/>
  <c r="L14" i="3"/>
  <c r="J14" i="3"/>
  <c r="H14" i="3"/>
  <c r="J26" i="6"/>
  <c r="J20" i="6"/>
  <c r="F19" i="6"/>
  <c r="F18" i="6"/>
  <c r="J14" i="6"/>
  <c r="F14" i="6"/>
  <c r="J13" i="6"/>
  <c r="F13" i="6"/>
  <c r="J12" i="6"/>
  <c r="F12" i="6"/>
  <c r="F1" i="6"/>
  <c r="B8" i="5"/>
  <c r="D8" i="3"/>
  <c r="H83" i="3" l="1"/>
  <c r="H77" i="3"/>
  <c r="H85" i="3" s="1"/>
  <c r="E83" i="3"/>
  <c r="J77" i="3"/>
  <c r="I77" i="3"/>
  <c r="I85" i="3"/>
  <c r="E77" i="3"/>
  <c r="J85" i="3"/>
  <c r="E85" i="3" s="1"/>
  <c r="H61" i="3"/>
  <c r="J61" i="3"/>
  <c r="I63" i="3"/>
  <c r="J50" i="3"/>
  <c r="E50" i="3" s="1"/>
  <c r="H50" i="3"/>
  <c r="H23" i="3"/>
  <c r="J23" i="3"/>
  <c r="E23" i="3"/>
  <c r="E28" i="3"/>
  <c r="E61" i="3" l="1"/>
  <c r="I87" i="3"/>
  <c r="E20" i="6"/>
  <c r="J63" i="3"/>
  <c r="J87" i="3" s="1"/>
  <c r="H63" i="3"/>
  <c r="H87" i="3" s="1"/>
  <c r="E63" i="3" l="1"/>
  <c r="F25" i="6"/>
  <c r="E87" i="3"/>
  <c r="F20" i="6" l="1"/>
  <c r="F23" i="6"/>
  <c r="D20" i="6"/>
  <c r="F22" i="6"/>
  <c r="F24" i="6"/>
  <c r="F26" i="6" l="1"/>
  <c r="J28" i="6" s="1"/>
  <c r="I29" i="6" s="1"/>
  <c r="J29" i="6" l="1"/>
  <c r="J31" i="6" s="1"/>
</calcChain>
</file>

<file path=xl/sharedStrings.xml><?xml version="1.0" encoding="utf-8"?>
<sst xmlns="http://schemas.openxmlformats.org/spreadsheetml/2006/main" count="647" uniqueCount="296">
  <si>
    <t>a</t>
  </si>
  <si>
    <t>Dodávateľ:</t>
  </si>
  <si>
    <t>Odberateľ:</t>
  </si>
  <si>
    <t xml:space="preserve"> </t>
  </si>
  <si>
    <t>DPH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</si>
  <si>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</si>
  <si>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</si>
  <si>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</si>
  <si>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</si>
  <si>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</si>
  <si>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</si>
  <si>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</si>
  <si>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</si>
  <si>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</si>
  <si>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</si>
  <si>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</si>
  <si>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</si>
  <si>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</si>
  <si>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</si>
  <si>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</si>
  <si>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</si>
  <si>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</si>
  <si>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</si>
  <si>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</si>
  <si>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</si>
  <si>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</si>
  <si>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</si>
  <si>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</si>
  <si>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</si>
  <si>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</si>
  <si>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</si>
  <si>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</si>
  <si>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</si>
  <si>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</si>
  <si>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</si>
  <si>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</si>
  <si>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</si>
  <si>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</si>
  <si>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</si>
  <si>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</si>
  <si>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</si>
  <si>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</si>
  <si>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</si>
  <si>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</si>
  <si>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</si>
  <si>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</si>
  <si>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</si>
  <si>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</si>
  <si>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</si>
  <si>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</si>
  <si>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</si>
  <si>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</si>
  <si>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</si>
  <si>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</si>
  <si>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</si>
  <si>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</si>
  <si>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</si>
  <si>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</si>
  <si>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</si>
  <si>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</si>
  <si>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</si>
  <si>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</si>
  <si>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</si>
  <si>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</si>
  <si>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</si>
  <si>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</si>
  <si>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</si>
  <si>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</si>
  <si>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</si>
  <si>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</si>
  <si>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</si>
  <si>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Rekapitulácia rozpočtu v</t>
  </si>
  <si>
    <t>Rekapitulácia splátky v</t>
  </si>
  <si>
    <t>Rekapitulácia výrobnej kalkulácie v</t>
  </si>
  <si>
    <t>Popis položky, stavebného dielu, remesla</t>
  </si>
  <si>
    <t>Hmotnosť v t</t>
  </si>
  <si>
    <t>Miesto:</t>
  </si>
  <si>
    <t>Krycí list rozpočtu v</t>
  </si>
  <si>
    <t>Krycí list splátky v</t>
  </si>
  <si>
    <t>Krycí list výrobnej kalkulácie v</t>
  </si>
  <si>
    <t xml:space="preserve">Rozpočet: </t>
  </si>
  <si>
    <t xml:space="preserve">Zmluva č.: </t>
  </si>
  <si>
    <t>Dňa:</t>
  </si>
  <si>
    <t>IČO:</t>
  </si>
  <si>
    <t>DIČ:</t>
  </si>
  <si>
    <t>Projektant:</t>
  </si>
  <si>
    <t>A</t>
  </si>
  <si>
    <t xml:space="preserve"> ZRN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</si>
  <si>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</si>
  <si>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</si>
  <si>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</si>
  <si>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</si>
  <si>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</si>
  <si>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</si>
  <si>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</si>
  <si>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</si>
  <si>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</si>
  <si>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</si>
  <si>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</si>
  <si>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</si>
  <si>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</si>
  <si>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</si>
  <si>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</si>
  <si>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</si>
  <si>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</si>
  <si>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</si>
  <si>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</si>
  <si>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</si>
  <si>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</si>
  <si>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</si>
  <si>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</si>
  <si>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>dátum:</t>
  </si>
  <si>
    <t xml:space="preserve">Sučet riadkov 21 až 23: </t>
  </si>
  <si>
    <t>F</t>
  </si>
  <si>
    <t>odberateľ, obstarávateľ</t>
  </si>
  <si>
    <t>dodávateľ, zhotoviteľ</t>
  </si>
  <si>
    <t xml:space="preserve">Odberateľ: Mesto Levice,Mestský úrad v Leviciach </t>
  </si>
  <si>
    <t xml:space="preserve">Projektant: Ateliér  TOMAN,s.r.o.Šenkvice </t>
  </si>
  <si>
    <t xml:space="preserve">JKSO : </t>
  </si>
  <si>
    <t>Stavba : Revitalizácia SCHOELLEROVHO parku v Leviciach</t>
  </si>
  <si>
    <t>Objekt : SO.02 Stavebno - architektonické prvky</t>
  </si>
  <si>
    <t>Časť : SO.02.01 Chodníky</t>
  </si>
  <si>
    <t>IB mont, s.r.o.</t>
  </si>
  <si>
    <t>Levice</t>
  </si>
  <si>
    <t>JKSO :</t>
  </si>
  <si>
    <t xml:space="preserve">Mesto Levice,Mestský úrad v Leviciach </t>
  </si>
  <si>
    <t xml:space="preserve">Ateliér  TOMAN,s.r.o.Šenkvice 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</si>
  <si>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</si>
  <si>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</si>
  <si>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</si>
  <si>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</si>
  <si>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</si>
  <si>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</si>
  <si>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</si>
  <si>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</si>
  <si>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 0% z:</t>
  </si>
  <si>
    <t xml:space="preserve"> Odpočet - prípočet</t>
  </si>
  <si>
    <t>Zaradenie</t>
  </si>
  <si>
    <t>pre KL</t>
  </si>
  <si>
    <t>Lev0</t>
  </si>
  <si>
    <t>pozícia</t>
  </si>
  <si>
    <t>PRÁCE A DODÁVKY HSV</t>
  </si>
  <si>
    <t>1 - ZEMNE PRÁCE</t>
  </si>
  <si>
    <t>272</t>
  </si>
  <si>
    <t>113107322</t>
  </si>
  <si>
    <t>Odstránenie podkl. alebo krytov z kameniva drv. hr. nad 10 do 20 cm</t>
  </si>
  <si>
    <t>m2</t>
  </si>
  <si>
    <t xml:space="preserve">                    </t>
  </si>
  <si>
    <t>11310-7322</t>
  </si>
  <si>
    <t>45.11.11</t>
  </si>
  <si>
    <t>EK</t>
  </si>
  <si>
    <t>S</t>
  </si>
  <si>
    <t>113107343</t>
  </si>
  <si>
    <t>Odstránenie podkl. alebo krytov živičných hr. nad 10 do 15 cm</t>
  </si>
  <si>
    <t>11310-7343</t>
  </si>
  <si>
    <t>001</t>
  </si>
  <si>
    <t>122201102</t>
  </si>
  <si>
    <t>Odkopávky a prekopávky nezapaž. v horn. tr. 3 nad 100 do 1 000 m3</t>
  </si>
  <si>
    <t>m3</t>
  </si>
  <si>
    <t>12220-1102</t>
  </si>
  <si>
    <t>45.11.21</t>
  </si>
  <si>
    <t>722*0,51 =   368,220</t>
  </si>
  <si>
    <t>215*0,21 =   45,150</t>
  </si>
  <si>
    <t>122201109</t>
  </si>
  <si>
    <t>Príplatok za lepivosť horniny tr.3</t>
  </si>
  <si>
    <t>12220-1109</t>
  </si>
  <si>
    <t>413,37*0,6 =   248,022</t>
  </si>
  <si>
    <t>162301102</t>
  </si>
  <si>
    <t>Vodorovné premiestnenie výkopu do 1000 m horn. tr. 1-4(na parcele nechané na terénne a sadové úpravy)</t>
  </si>
  <si>
    <t>16230-1102</t>
  </si>
  <si>
    <t>45.11.24</t>
  </si>
  <si>
    <t>171201201</t>
  </si>
  <si>
    <t>Uloženie sypaniny na skládku</t>
  </si>
  <si>
    <t>17120-1201</t>
  </si>
  <si>
    <t xml:space="preserve">1 - ZEMNE PRÁCE  spolu: </t>
  </si>
  <si>
    <t>2 - ZÁKLADY</t>
  </si>
  <si>
    <t>215901101</t>
  </si>
  <si>
    <t>Zhutnenie podložia z hor. súdr. do 92%PS a nesúdr. Id do 0,8</t>
  </si>
  <si>
    <t>21590-1101</t>
  </si>
  <si>
    <t>722+215 =   937,000</t>
  </si>
  <si>
    <t xml:space="preserve">2 - ZÁKLADY  spolu: </t>
  </si>
  <si>
    <t>5 - KOMUNIKÁCIE</t>
  </si>
  <si>
    <t>221</t>
  </si>
  <si>
    <t>564231111</t>
  </si>
  <si>
    <t>Podklad zo štrkopiesku hr. 100 mm fr.0-8mm</t>
  </si>
  <si>
    <t>56423-1111</t>
  </si>
  <si>
    <t>45.23.11</t>
  </si>
  <si>
    <t>564751111</t>
  </si>
  <si>
    <t>Podklad z kameniva hrub. drveného 32-63 mm hr. 150 mm</t>
  </si>
  <si>
    <t>56475-1111</t>
  </si>
  <si>
    <t>878,24 =   878,240</t>
  </si>
  <si>
    <t>564761111</t>
  </si>
  <si>
    <t>Podklad z kameniva hrub. drveného 32-63 mm hr. 200 mm</t>
  </si>
  <si>
    <t>56476-1111</t>
  </si>
  <si>
    <t>002</t>
  </si>
  <si>
    <t>564791111</t>
  </si>
  <si>
    <t>Podklad z kameniva drveného so zhutnením frakcia 0-32 mm</t>
  </si>
  <si>
    <t>56479-1111</t>
  </si>
  <si>
    <t>878,24*0,06 =   52,694</t>
  </si>
  <si>
    <t>564801111</t>
  </si>
  <si>
    <t>Podklad zo štrkodrte hr. 30 mm fr.4-8mm</t>
  </si>
  <si>
    <t>56480-1111</t>
  </si>
  <si>
    <t>564831111</t>
  </si>
  <si>
    <t>Podklad zo štrkodrte hr. 100 mm fr.8-16mm</t>
  </si>
  <si>
    <t>56483-1111</t>
  </si>
  <si>
    <t>564910511</t>
  </si>
  <si>
    <t>Obrusná vrstva pre mlátové cesty a chodníky z lomovej triesky fr. 0-4 mm s rozprestrením, zvlhčením a zhutnením hr. 50 mm do 200m2</t>
  </si>
  <si>
    <t>56491-0511</t>
  </si>
  <si>
    <t xml:space="preserve">  .  .  </t>
  </si>
  <si>
    <t>591211111</t>
  </si>
  <si>
    <t>Kladenie dlažby z kociek drobných z kameňa do lôžka z kameniva ťaženého</t>
  </si>
  <si>
    <t>59121-1111</t>
  </si>
  <si>
    <t>45.23.12</t>
  </si>
  <si>
    <t>596211233</t>
  </si>
  <si>
    <t>Kladenie zámkovej dlažby pre chodcov hr. 80 mm nad 300 m2 - ukladané do vejárov</t>
  </si>
  <si>
    <t>59621-1233</t>
  </si>
  <si>
    <t>722 =   722,000</t>
  </si>
  <si>
    <t>MAT</t>
  </si>
  <si>
    <t>583801060</t>
  </si>
  <si>
    <t>Kamenná dlažba čadič 100x100x80mm</t>
  </si>
  <si>
    <t>26.70.12</t>
  </si>
  <si>
    <t>EZ</t>
  </si>
  <si>
    <t>(722+215)*1,02 =   955,740</t>
  </si>
  <si>
    <t xml:space="preserve">5 - KOMUNIKÁCIE  spolu: </t>
  </si>
  <si>
    <t>9 - OSTATNÉ KONŠTRUKCIE A PRÁCE</t>
  </si>
  <si>
    <t>013</t>
  </si>
  <si>
    <t>979081111</t>
  </si>
  <si>
    <t>Odvoz sute a vybúraných hmôt na skládku do 1 km</t>
  </si>
  <si>
    <t>t</t>
  </si>
  <si>
    <t>97908-1111</t>
  </si>
  <si>
    <t>979081121</t>
  </si>
  <si>
    <t>Odvoz sute a vybúraných hmôt na skládku každý ďalší 1 km</t>
  </si>
  <si>
    <t>97908-1121</t>
  </si>
  <si>
    <t>Mochovce</t>
  </si>
  <si>
    <t>493,969*39 =   19264,791</t>
  </si>
  <si>
    <t>979087212</t>
  </si>
  <si>
    <t>Nakladanie sute na dopravný prostriedok</t>
  </si>
  <si>
    <t>97908-7212</t>
  </si>
  <si>
    <t>979118705</t>
  </si>
  <si>
    <t>Poplatok za ulož.a znešk.st.odp.na urč.sklád.-asfalt.lepenka "Z"-zvláštny odpad</t>
  </si>
  <si>
    <t>97911-8705</t>
  </si>
  <si>
    <t>979131410</t>
  </si>
  <si>
    <t>Poplatok za ulož.a znešk.stav.sute na urč.sklád. -z demol.vozoviek "O"-ost.odpad</t>
  </si>
  <si>
    <t>97913-1410</t>
  </si>
  <si>
    <t>231</t>
  </si>
  <si>
    <t>998222012</t>
  </si>
  <si>
    <t>Presun hmôt na spevnených plochách pri realizácií(nakladanie,vykladanie materiálu)</t>
  </si>
  <si>
    <t>99822-2012</t>
  </si>
  <si>
    <t xml:space="preserve">9 - OSTATNÉ KONŠTRUKCIE A PRÁCE  spolu: </t>
  </si>
  <si>
    <t xml:space="preserve">PRÁCE A DODÁVKY HSV  spolu: </t>
  </si>
  <si>
    <t>PRÁCE A DODÁVKY PSV</t>
  </si>
  <si>
    <t>767 - Konštrukcie doplnk. kovové stavebné</t>
  </si>
  <si>
    <t>767</t>
  </si>
  <si>
    <t>767995108</t>
  </si>
  <si>
    <t>Montáž atypických stavebných doplnk. konštrukcií nad 500 kg</t>
  </si>
  <si>
    <t>kg</t>
  </si>
  <si>
    <t>I</t>
  </si>
  <si>
    <t>76799-5108</t>
  </si>
  <si>
    <t>45.42.12</t>
  </si>
  <si>
    <t>IK</t>
  </si>
  <si>
    <t>obruba mlat.chodníkov</t>
  </si>
  <si>
    <t>500*0,5*47,1 =   11775,000</t>
  </si>
  <si>
    <t>roxor trne fí 10mm dl.500mm</t>
  </si>
  <si>
    <t>500*0,5*0,61 =   152,500</t>
  </si>
  <si>
    <t>132852530</t>
  </si>
  <si>
    <t>Tyč rebrová na výstuž do betónu BSt 500 (10505) d 10mm</t>
  </si>
  <si>
    <t>27.10.60</t>
  </si>
  <si>
    <t>IZ</t>
  </si>
  <si>
    <t>0,1525*1,05 =   0,160</t>
  </si>
  <si>
    <t>136110200</t>
  </si>
  <si>
    <t>Plech oceľ. hrubý hladký S 235 JR G1 (11 373).0 6x1000x2000 mm</t>
  </si>
  <si>
    <t>27.10.40</t>
  </si>
  <si>
    <t>11,775*1,05 =   12,364</t>
  </si>
  <si>
    <t>998767101</t>
  </si>
  <si>
    <t>Presun hmôt pre kovové stav. doplnk. konštr. v objektoch výšky do 6 m</t>
  </si>
  <si>
    <t>99876-7101</t>
  </si>
  <si>
    <t xml:space="preserve">767 - Konštrukcie doplnk. kovové stavebné  spolu: </t>
  </si>
  <si>
    <t>783 - Nátery</t>
  </si>
  <si>
    <t>783</t>
  </si>
  <si>
    <t>783222100</t>
  </si>
  <si>
    <t>Nátery kov. stav. doplnk. konštr. syntet. dvojnásobné</t>
  </si>
  <si>
    <t>78322-2100</t>
  </si>
  <si>
    <t>45.44.21</t>
  </si>
  <si>
    <t>500*0,5*2 =   500,000</t>
  </si>
  <si>
    <t>783226100</t>
  </si>
  <si>
    <t>Nátery kov. stav. doplnk. konštr. syntet. základné</t>
  </si>
  <si>
    <t>78322-6100</t>
  </si>
  <si>
    <t xml:space="preserve">783 - Nátery  spolu: </t>
  </si>
  <si>
    <t xml:space="preserve">PRÁCE A DODÁVKY PSV  spolu: </t>
  </si>
  <si>
    <t>Za rozpočet celkom</t>
  </si>
  <si>
    <t>Figura</t>
  </si>
  <si>
    <t xml:space="preserve">Spracoval: Ing. Dušan Daniš, PhD.                                            </t>
  </si>
  <si>
    <t>Spracoval: Ing. Dušan Daniš, PhD.</t>
  </si>
  <si>
    <t xml:space="preserve"> DPH  23% z:</t>
  </si>
  <si>
    <t xml:space="preserve">Dátum: </t>
  </si>
  <si>
    <t>Dátum: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</si>
</sst>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#,##0&quot; &quot;"/>
    <numFmt numFmtId="170" formatCode="_ * #,##0_ ;_ * \-#,##0_ ;_ * &quot;-&quot;_ ;_ @_ "/>
    <numFmt numFmtId="171" formatCode="_(&quot;$&quot;* #,##0_);_(&quot;$&quot;* \(#,##0\);_(&quot;$&quot;* &quot;-&quot;_);_(@_)"/>
    <numFmt numFmtId="172" formatCode="#,##0.00000"/>
    <numFmt numFmtId="173" formatCode="_(&quot;$&quot;* #,##0.00_);_(&quot;$&quot;* \(#,##0.00\);_(&quot;$&quot;* &quot;-&quot;??_);_(@_)"/>
    <numFmt numFmtId="174" formatCode="_ * #,##0.00_ ;_ * \-#,##0.00_ ;_ * &quot;-&quot;??_ ;_ @_ "/>
    <numFmt numFmtId="175" formatCode="0.000"/>
  </numFmts>
  <fonts count="29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</fills>
  <borders count="111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double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hair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/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 style="hair">
        <color rgb="FF000000"/>
      </left>
      <right/>
      <top style="double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/>
      <diagonal/>
    </border>
    <border>
      <left/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hair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8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4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1" fontId="9" fillId="0" borderId="0" applyFont="0" applyFill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13" fillId="0" borderId="0"/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3" fillId="0" borderId="0"/>
    <xf numFmtId="0" fontId="13" fillId="0" borderId="0"/>
    <xf numFmtId="0" fontId="25" fillId="48" borderId="47" applyBorder="0">
      <alignment vertical="center"/>
    </xf>
    <xf numFmtId="0" fontId="25" fillId="48" borderId="47">
      <alignment vertical="center"/>
    </xf>
  </cellStyleXfs>
  <cellXfs count="165">
    <xf numFmtId="0" fontId="0" fillId="0" borderId="0" xfId="0"/>
    <xf numFmtId="0" fontId="1" fillId="0" borderId="0" xfId="49" applyFont="1"/>
    <xf numFmtId="0" fontId="1" fillId="0" borderId="0" xfId="49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50" xfId="49" applyFont="1" applyBorder="1" applyAlignment="1">
      <alignment horizontal="left" vertical="center"/>
    </xf>
    <xf numFmtId="0" fontId="1" fillId="0" borderId="51" xfId="49" applyFont="1" applyBorder="1" applyAlignment="1">
      <alignment horizontal="left" vertical="center"/>
    </xf>
    <xf numFmtId="0" fontId="1" fillId="0" borderId="51" xfId="49" applyFont="1" applyBorder="1" applyAlignment="1">
      <alignment horizontal="right" vertical="center"/>
    </xf>
    <xf numFmtId="0" fontId="1" fillId="0" borderId="52" xfId="49" applyFont="1" applyBorder="1" applyAlignment="1">
      <alignment horizontal="left" vertical="center"/>
    </xf>
    <xf numFmtId="0" fontId="1" fillId="0" borderId="53" xfId="49" applyFont="1" applyBorder="1" applyAlignment="1">
      <alignment horizontal="left" vertical="center"/>
    </xf>
    <xf numFmtId="0" fontId="1" fillId="0" borderId="53" xfId="49" applyFont="1" applyBorder="1" applyAlignment="1">
      <alignment horizontal="right" vertical="center"/>
    </xf>
    <xf numFmtId="0" fontId="1" fillId="0" borderId="54" xfId="49" applyFont="1" applyBorder="1" applyAlignment="1">
      <alignment horizontal="left" vertical="center"/>
    </xf>
    <xf numFmtId="0" fontId="1" fillId="0" borderId="55" xfId="49" applyFont="1" applyBorder="1" applyAlignment="1">
      <alignment horizontal="left" vertical="center"/>
    </xf>
    <xf numFmtId="0" fontId="1" fillId="0" borderId="55" xfId="49" applyFont="1" applyBorder="1" applyAlignment="1">
      <alignment horizontal="right" vertical="center"/>
    </xf>
    <xf numFmtId="0" fontId="1" fillId="0" borderId="56" xfId="49" applyFont="1" applyBorder="1" applyAlignment="1">
      <alignment horizontal="left" vertical="center"/>
    </xf>
    <xf numFmtId="0" fontId="1" fillId="0" borderId="57" xfId="49" applyFont="1" applyBorder="1" applyAlignment="1">
      <alignment horizontal="left" vertical="center"/>
    </xf>
    <xf numFmtId="0" fontId="1" fillId="0" borderId="57" xfId="49" applyFont="1" applyBorder="1" applyAlignment="1">
      <alignment horizontal="right" vertical="center"/>
    </xf>
    <xf numFmtId="0" fontId="1" fillId="0" borderId="58" xfId="49" applyFont="1" applyBorder="1" applyAlignment="1">
      <alignment horizontal="left" vertical="center"/>
    </xf>
    <xf numFmtId="0" fontId="1" fillId="0" borderId="59" xfId="49" applyFont="1" applyBorder="1" applyAlignment="1">
      <alignment horizontal="right" vertical="center"/>
    </xf>
    <xf numFmtId="0" fontId="1" fillId="0" borderId="59" xfId="49" applyFont="1" applyBorder="1" applyAlignment="1">
      <alignment horizontal="left" vertical="center"/>
    </xf>
    <xf numFmtId="0" fontId="1" fillId="0" borderId="60" xfId="49" applyFont="1" applyBorder="1" applyAlignment="1">
      <alignment horizontal="left" vertical="center"/>
    </xf>
    <xf numFmtId="0" fontId="1" fillId="0" borderId="61" xfId="49" applyFont="1" applyBorder="1" applyAlignment="1">
      <alignment horizontal="left" vertical="center"/>
    </xf>
    <xf numFmtId="0" fontId="1" fillId="0" borderId="50" xfId="49" applyFont="1" applyBorder="1" applyAlignment="1">
      <alignment horizontal="right" vertical="center"/>
    </xf>
    <xf numFmtId="3" fontId="1" fillId="0" borderId="62" xfId="49" applyNumberFormat="1" applyFont="1" applyBorder="1" applyAlignment="1">
      <alignment horizontal="right" vertical="center"/>
    </xf>
    <xf numFmtId="0" fontId="1" fillId="0" borderId="58" xfId="49" applyFont="1" applyBorder="1" applyAlignment="1">
      <alignment horizontal="right" vertical="center"/>
    </xf>
    <xf numFmtId="3" fontId="1" fillId="0" borderId="63" xfId="49" applyNumberFormat="1" applyFont="1" applyBorder="1" applyAlignment="1">
      <alignment horizontal="right" vertical="center"/>
    </xf>
    <xf numFmtId="0" fontId="1" fillId="0" borderId="60" xfId="49" applyFont="1" applyBorder="1" applyAlignment="1">
      <alignment horizontal="right" vertical="center"/>
    </xf>
    <xf numFmtId="3" fontId="1" fillId="0" borderId="64" xfId="49" applyNumberFormat="1" applyFont="1" applyBorder="1" applyAlignment="1">
      <alignment horizontal="right" vertical="center"/>
    </xf>
    <xf numFmtId="0" fontId="1" fillId="0" borderId="61" xfId="49" applyFont="1" applyBorder="1" applyAlignment="1">
      <alignment horizontal="right" vertical="center"/>
    </xf>
    <xf numFmtId="0" fontId="3" fillId="0" borderId="65" xfId="49" applyFont="1" applyBorder="1" applyAlignment="1">
      <alignment horizontal="center" vertical="center"/>
    </xf>
    <xf numFmtId="0" fontId="1" fillId="0" borderId="66" xfId="49" applyFont="1" applyBorder="1" applyAlignment="1">
      <alignment horizontal="left" vertical="center"/>
    </xf>
    <xf numFmtId="0" fontId="1" fillId="0" borderId="66" xfId="49" applyFont="1" applyBorder="1" applyAlignment="1">
      <alignment horizontal="center" vertical="center"/>
    </xf>
    <xf numFmtId="0" fontId="1" fillId="0" borderId="67" xfId="49" applyFont="1" applyBorder="1" applyAlignment="1">
      <alignment horizontal="center" vertical="center"/>
    </xf>
    <xf numFmtId="0" fontId="1" fillId="0" borderId="68" xfId="49" applyFont="1" applyBorder="1" applyAlignment="1">
      <alignment horizontal="center" vertical="center"/>
    </xf>
    <xf numFmtId="0" fontId="1" fillId="0" borderId="69" xfId="49" applyFont="1" applyBorder="1" applyAlignment="1">
      <alignment horizontal="center" vertical="center"/>
    </xf>
    <xf numFmtId="0" fontId="1" fillId="0" borderId="70" xfId="49" applyFont="1" applyBorder="1" applyAlignment="1">
      <alignment horizontal="left" vertical="center"/>
    </xf>
    <xf numFmtId="0" fontId="1" fillId="0" borderId="72" xfId="49" applyFont="1" applyBorder="1" applyAlignment="1">
      <alignment horizontal="left" vertical="center"/>
    </xf>
    <xf numFmtId="0" fontId="1" fillId="0" borderId="73" xfId="49" applyFont="1" applyBorder="1" applyAlignment="1">
      <alignment horizontal="center" vertical="center"/>
    </xf>
    <xf numFmtId="0" fontId="1" fillId="0" borderId="47" xfId="49" applyFont="1" applyBorder="1" applyAlignment="1">
      <alignment horizontal="left" vertical="center"/>
    </xf>
    <xf numFmtId="0" fontId="1" fillId="0" borderId="74" xfId="49" applyFont="1" applyBorder="1" applyAlignment="1">
      <alignment horizontal="left" vertical="center"/>
    </xf>
    <xf numFmtId="0" fontId="1" fillId="0" borderId="48" xfId="49" applyFont="1" applyBorder="1" applyAlignment="1">
      <alignment horizontal="center" vertical="center"/>
    </xf>
    <xf numFmtId="0" fontId="1" fillId="0" borderId="49" xfId="49" applyFont="1" applyBorder="1" applyAlignment="1">
      <alignment horizontal="left" vertical="center"/>
    </xf>
    <xf numFmtId="0" fontId="1" fillId="0" borderId="78" xfId="49" applyFont="1" applyBorder="1" applyAlignment="1">
      <alignment horizontal="center" vertical="center"/>
    </xf>
    <xf numFmtId="0" fontId="1" fillId="0" borderId="68" xfId="49" applyFont="1" applyBorder="1" applyAlignment="1">
      <alignment horizontal="left" vertical="center"/>
    </xf>
    <xf numFmtId="0" fontId="1" fillId="0" borderId="79" xfId="49" applyFont="1" applyBorder="1" applyAlignment="1">
      <alignment horizontal="center" vertical="center"/>
    </xf>
    <xf numFmtId="0" fontId="1" fillId="0" borderId="80" xfId="49" applyFont="1" applyBorder="1" applyAlignment="1">
      <alignment horizontal="center" vertical="center"/>
    </xf>
    <xf numFmtId="10" fontId="1" fillId="0" borderId="59" xfId="49" applyNumberFormat="1" applyFont="1" applyBorder="1" applyAlignment="1">
      <alignment horizontal="right" vertical="center"/>
    </xf>
    <xf numFmtId="10" fontId="1" fillId="0" borderId="81" xfId="49" applyNumberFormat="1" applyFont="1" applyBorder="1" applyAlignment="1">
      <alignment horizontal="right" vertical="center"/>
    </xf>
    <xf numFmtId="10" fontId="1" fillId="0" borderId="53" xfId="49" applyNumberFormat="1" applyFont="1" applyBorder="1" applyAlignment="1">
      <alignment horizontal="right" vertical="center"/>
    </xf>
    <xf numFmtId="10" fontId="1" fillId="0" borderId="82" xfId="49" applyNumberFormat="1" applyFont="1" applyBorder="1" applyAlignment="1">
      <alignment horizontal="right" vertical="center"/>
    </xf>
    <xf numFmtId="0" fontId="1" fillId="0" borderId="76" xfId="49" applyFont="1" applyBorder="1" applyAlignment="1">
      <alignment horizontal="left" vertical="center"/>
    </xf>
    <xf numFmtId="0" fontId="1" fillId="0" borderId="78" xfId="49" applyFont="1" applyBorder="1" applyAlignment="1">
      <alignment horizontal="right" vertical="center"/>
    </xf>
    <xf numFmtId="0" fontId="1" fillId="0" borderId="84" xfId="49" applyFont="1" applyBorder="1" applyAlignment="1">
      <alignment horizontal="center" vertical="center"/>
    </xf>
    <xf numFmtId="0" fontId="1" fillId="0" borderId="85" xfId="49" applyFont="1" applyBorder="1" applyAlignment="1">
      <alignment horizontal="left" vertical="center"/>
    </xf>
    <xf numFmtId="0" fontId="1" fillId="0" borderId="85" xfId="49" applyFont="1" applyBorder="1" applyAlignment="1">
      <alignment horizontal="right" vertical="center"/>
    </xf>
    <xf numFmtId="0" fontId="1" fillId="0" borderId="86" xfId="49" applyFont="1" applyBorder="1" applyAlignment="1">
      <alignment horizontal="right" vertical="center"/>
    </xf>
    <xf numFmtId="3" fontId="1" fillId="0" borderId="0" xfId="49" applyNumberFormat="1" applyFont="1" applyAlignment="1">
      <alignment horizontal="right" vertical="center"/>
    </xf>
    <xf numFmtId="0" fontId="1" fillId="0" borderId="84" xfId="49" applyFont="1" applyBorder="1" applyAlignment="1">
      <alignment horizontal="left" vertical="center"/>
    </xf>
    <xf numFmtId="0" fontId="1" fillId="0" borderId="0" xfId="49" applyFont="1" applyAlignment="1">
      <alignment horizontal="right" vertical="center"/>
    </xf>
    <xf numFmtId="0" fontId="1" fillId="0" borderId="87" xfId="49" applyFont="1" applyBorder="1" applyAlignment="1">
      <alignment horizontal="right" vertical="center"/>
    </xf>
    <xf numFmtId="3" fontId="1" fillId="0" borderId="87" xfId="49" applyNumberFormat="1" applyFont="1" applyBorder="1" applyAlignment="1">
      <alignment horizontal="right" vertical="center"/>
    </xf>
    <xf numFmtId="3" fontId="1" fillId="0" borderId="88" xfId="49" applyNumberFormat="1" applyFont="1" applyBorder="1" applyAlignment="1">
      <alignment horizontal="right" vertical="center"/>
    </xf>
    <xf numFmtId="0" fontId="3" fillId="0" borderId="89" xfId="49" applyFont="1" applyBorder="1" applyAlignment="1">
      <alignment horizontal="center" vertical="center"/>
    </xf>
    <xf numFmtId="0" fontId="1" fillId="0" borderId="90" xfId="49" applyFont="1" applyBorder="1" applyAlignment="1">
      <alignment horizontal="left" vertical="center"/>
    </xf>
    <xf numFmtId="0" fontId="1" fillId="0" borderId="91" xfId="49" applyFont="1" applyBorder="1" applyAlignment="1">
      <alignment horizontal="left" vertical="center"/>
    </xf>
    <xf numFmtId="0" fontId="1" fillId="0" borderId="85" xfId="49" applyFont="1" applyBorder="1" applyAlignment="1">
      <alignment horizontal="center" vertical="center"/>
    </xf>
    <xf numFmtId="0" fontId="1" fillId="0" borderId="92" xfId="49" applyFont="1" applyBorder="1" applyAlignment="1">
      <alignment horizontal="left" vertical="center"/>
    </xf>
    <xf numFmtId="0" fontId="1" fillId="0" borderId="93" xfId="49" applyFont="1" applyBorder="1" applyAlignment="1">
      <alignment horizontal="left" vertical="center"/>
    </xf>
    <xf numFmtId="0" fontId="1" fillId="0" borderId="94" xfId="49" applyFont="1" applyBorder="1" applyAlignment="1">
      <alignment horizontal="left" vertical="center"/>
    </xf>
    <xf numFmtId="0" fontId="1" fillId="0" borderId="96" xfId="49" applyFont="1" applyBorder="1" applyAlignment="1">
      <alignment horizontal="left" vertical="center"/>
    </xf>
    <xf numFmtId="0" fontId="1" fillId="0" borderId="97" xfId="49" applyFont="1" applyBorder="1" applyAlignment="1">
      <alignment horizontal="left" vertical="center"/>
    </xf>
    <xf numFmtId="3" fontId="1" fillId="0" borderId="92" xfId="49" applyNumberFormat="1" applyFont="1" applyBorder="1" applyAlignment="1">
      <alignment horizontal="right" vertical="center"/>
    </xf>
    <xf numFmtId="3" fontId="1" fillId="0" borderId="96" xfId="49" applyNumberFormat="1" applyFont="1" applyBorder="1" applyAlignment="1">
      <alignment horizontal="right" vertical="center"/>
    </xf>
    <xf numFmtId="3" fontId="1" fillId="0" borderId="97" xfId="49" applyNumberFormat="1" applyFont="1" applyBorder="1" applyAlignment="1">
      <alignment horizontal="right" vertical="center"/>
    </xf>
    <xf numFmtId="0" fontId="1" fillId="0" borderId="98" xfId="49" applyFont="1" applyBorder="1" applyAlignment="1">
      <alignment horizontal="left" vertical="center"/>
    </xf>
    <xf numFmtId="0" fontId="1" fillId="0" borderId="76" xfId="49" applyFont="1" applyBorder="1" applyAlignment="1">
      <alignment horizontal="right" vertical="center"/>
    </xf>
    <xf numFmtId="0" fontId="1" fillId="0" borderId="82" xfId="49" applyFont="1" applyBorder="1" applyAlignment="1">
      <alignment horizontal="left" vertical="center"/>
    </xf>
    <xf numFmtId="0" fontId="1" fillId="0" borderId="63" xfId="49" applyFont="1" applyBorder="1" applyAlignment="1">
      <alignment horizontal="right" vertical="center"/>
    </xf>
    <xf numFmtId="0" fontId="1" fillId="0" borderId="99" xfId="49" applyFont="1" applyBorder="1" applyAlignment="1">
      <alignment horizontal="left" vertical="center"/>
    </xf>
    <xf numFmtId="169" fontId="1" fillId="0" borderId="100" xfId="49" applyNumberFormat="1" applyFont="1" applyBorder="1" applyAlignment="1">
      <alignment horizontal="right" vertical="center"/>
    </xf>
    <xf numFmtId="0" fontId="1" fillId="0" borderId="101" xfId="49" applyFont="1" applyBorder="1" applyAlignment="1">
      <alignment horizontal="center" vertical="center"/>
    </xf>
    <xf numFmtId="0" fontId="1" fillId="0" borderId="102" xfId="49" applyFont="1" applyBorder="1" applyAlignment="1">
      <alignment horizontal="left" vertical="center"/>
    </xf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2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103" xfId="0" applyFont="1" applyBorder="1" applyAlignment="1">
      <alignment horizontal="center"/>
    </xf>
    <xf numFmtId="0" fontId="1" fillId="0" borderId="104" xfId="0" applyFont="1" applyBorder="1" applyAlignment="1">
      <alignment horizontal="center"/>
    </xf>
    <xf numFmtId="0" fontId="1" fillId="0" borderId="105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103" xfId="0" applyFont="1" applyBorder="1" applyAlignment="1" applyProtection="1">
      <alignment horizontal="left"/>
      <protection locked="0"/>
    </xf>
    <xf numFmtId="0" fontId="1" fillId="0" borderId="106" xfId="0" applyFont="1" applyBorder="1" applyAlignment="1" applyProtection="1">
      <alignment horizontal="center"/>
      <protection locked="0"/>
    </xf>
    <xf numFmtId="0" fontId="1" fillId="0" borderId="105" xfId="0" applyFont="1" applyBorder="1" applyAlignment="1" applyProtection="1">
      <alignment horizontal="left"/>
      <protection locked="0"/>
    </xf>
    <xf numFmtId="0" fontId="1" fillId="0" borderId="105" xfId="0" applyFont="1" applyBorder="1" applyAlignment="1" applyProtection="1">
      <alignment horizontal="left" vertical="center"/>
      <protection locked="0"/>
    </xf>
    <xf numFmtId="0" fontId="1" fillId="0" borderId="107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2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5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105" xfId="0" applyFont="1" applyBorder="1" applyAlignment="1">
      <alignment horizontal="center" vertical="center"/>
    </xf>
    <xf numFmtId="0" fontId="1" fillId="0" borderId="108" xfId="0" applyFont="1" applyBorder="1" applyAlignment="1">
      <alignment horizontal="centerContinuous"/>
    </xf>
    <xf numFmtId="0" fontId="1" fillId="0" borderId="109" xfId="0" applyFont="1" applyBorder="1" applyAlignment="1">
      <alignment horizontal="centerContinuous"/>
    </xf>
    <xf numFmtId="0" fontId="1" fillId="0" borderId="110" xfId="0" applyFont="1" applyBorder="1" applyAlignment="1">
      <alignment horizontal="centerContinuous"/>
    </xf>
    <xf numFmtId="0" fontId="1" fillId="0" borderId="106" xfId="0" applyFont="1" applyBorder="1" applyAlignment="1">
      <alignment horizontal="center"/>
    </xf>
    <xf numFmtId="0" fontId="1" fillId="0" borderId="107" xfId="0" applyFont="1" applyBorder="1" applyAlignment="1">
      <alignment horizontal="center"/>
    </xf>
    <xf numFmtId="0" fontId="6" fillId="0" borderId="106" xfId="0" applyFont="1" applyBorder="1" applyAlignment="1" applyProtection="1">
      <alignment horizontal="center"/>
      <protection locked="0"/>
    </xf>
    <xf numFmtId="0" fontId="6" fillId="0" borderId="103" xfId="0" applyFont="1" applyBorder="1" applyAlignment="1" applyProtection="1">
      <alignment horizontal="center"/>
      <protection locked="0"/>
    </xf>
    <xf numFmtId="0" fontId="1" fillId="0" borderId="103" xfId="0" applyFont="1" applyBorder="1" applyAlignment="1" applyProtection="1">
      <alignment horizontal="center"/>
      <protection locked="0"/>
    </xf>
    <xf numFmtId="0" fontId="6" fillId="0" borderId="107" xfId="0" applyFont="1" applyBorder="1" applyAlignment="1" applyProtection="1">
      <alignment horizontal="center"/>
      <protection locked="0"/>
    </xf>
    <xf numFmtId="0" fontId="6" fillId="0" borderId="105" xfId="0" applyFont="1" applyBorder="1" applyAlignment="1" applyProtection="1">
      <alignment horizontal="center"/>
      <protection locked="0"/>
    </xf>
    <xf numFmtId="0" fontId="1" fillId="0" borderId="105" xfId="0" applyFont="1" applyBorder="1" applyAlignment="1" applyProtection="1">
      <alignment horizontal="center"/>
      <protection locked="0"/>
    </xf>
    <xf numFmtId="167" fontId="1" fillId="0" borderId="105" xfId="0" applyNumberFormat="1" applyFont="1" applyBorder="1"/>
    <xf numFmtId="0" fontId="1" fillId="0" borderId="105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103" xfId="0" applyNumberFormat="1" applyFont="1" applyBorder="1" applyAlignment="1">
      <alignment horizontal="left"/>
    </xf>
    <xf numFmtId="0" fontId="1" fillId="0" borderId="103" xfId="0" applyFont="1" applyBorder="1" applyAlignment="1">
      <alignment horizontal="right"/>
    </xf>
    <xf numFmtId="49" fontId="1" fillId="0" borderId="105" xfId="0" applyNumberFormat="1" applyFont="1" applyBorder="1" applyAlignment="1">
      <alignment horizontal="left"/>
    </xf>
    <xf numFmtId="0" fontId="1" fillId="0" borderId="105" xfId="0" applyFont="1" applyBorder="1" applyAlignment="1">
      <alignment horizontal="right"/>
    </xf>
    <xf numFmtId="4" fontId="1" fillId="0" borderId="70" xfId="49" applyNumberFormat="1" applyFont="1" applyBorder="1" applyAlignment="1">
      <alignment horizontal="right" vertical="center"/>
    </xf>
    <xf numFmtId="4" fontId="1" fillId="0" borderId="71" xfId="49" applyNumberFormat="1" applyFont="1" applyBorder="1" applyAlignment="1">
      <alignment horizontal="right" vertical="center"/>
    </xf>
    <xf numFmtId="4" fontId="1" fillId="0" borderId="47" xfId="49" applyNumberFormat="1" applyFont="1" applyBorder="1" applyAlignment="1">
      <alignment horizontal="right" vertical="center"/>
    </xf>
    <xf numFmtId="4" fontId="1" fillId="0" borderId="83" xfId="49" applyNumberFormat="1" applyFont="1" applyBorder="1" applyAlignment="1">
      <alignment horizontal="right" vertical="center"/>
    </xf>
    <xf numFmtId="4" fontId="1" fillId="0" borderId="75" xfId="49" applyNumberFormat="1" applyFont="1" applyBorder="1" applyAlignment="1">
      <alignment horizontal="right" vertical="center"/>
    </xf>
    <xf numFmtId="4" fontId="1" fillId="0" borderId="49" xfId="49" applyNumberFormat="1" applyFont="1" applyBorder="1" applyAlignment="1">
      <alignment horizontal="right" vertical="center"/>
    </xf>
    <xf numFmtId="4" fontId="1" fillId="0" borderId="76" xfId="49" applyNumberFormat="1" applyFont="1" applyBorder="1" applyAlignment="1">
      <alignment horizontal="right" vertical="center"/>
    </xf>
    <xf numFmtId="4" fontId="1" fillId="0" borderId="77" xfId="49" applyNumberFormat="1" applyFont="1" applyBorder="1" applyAlignment="1">
      <alignment horizontal="right" vertical="center"/>
    </xf>
    <xf numFmtId="4" fontId="1" fillId="0" borderId="82" xfId="49" applyNumberFormat="1" applyFont="1" applyBorder="1" applyAlignment="1">
      <alignment horizontal="right" vertical="center"/>
    </xf>
    <xf numFmtId="49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horizontal="left" vertical="top" wrapText="1"/>
    </xf>
    <xf numFmtId="167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72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75" fontId="6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right" vertical="top" wrapText="1"/>
    </xf>
    <xf numFmtId="4" fontId="3" fillId="0" borderId="0" xfId="0" applyNumberFormat="1" applyFont="1" applyAlignment="1">
      <alignment vertical="top"/>
    </xf>
    <xf numFmtId="172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vertical="top"/>
    </xf>
    <xf numFmtId="49" fontId="4" fillId="0" borderId="0" xfId="1" applyNumberFormat="1" applyFont="1"/>
    <xf numFmtId="49" fontId="3" fillId="0" borderId="0" xfId="0" applyNumberFormat="1" applyFont="1" applyAlignment="1">
      <alignment horizontal="left" vertical="top" wrapText="1"/>
    </xf>
    <xf numFmtId="14" fontId="1" fillId="0" borderId="95" xfId="49" applyNumberFormat="1" applyFont="1" applyBorder="1" applyAlignment="1">
      <alignment horizontal="left" vertical="center"/>
    </xf>
  </cellXfs>
  <cellStyles count="78">
    <cellStyle name="1 000 Sk" xfId="60" xr:uid="{00000000-0005-0000-0000-00003C000000}"/>
    <cellStyle name="1 000,-  Sk" xfId="22" xr:uid="{00000000-0005-0000-0000-000016000000}"/>
    <cellStyle name="1 000,- Kč" xfId="47" xr:uid="{00000000-0005-0000-0000-00002F000000}"/>
    <cellStyle name="1 000,- Sk" xfId="58" xr:uid="{00000000-0005-0000-0000-00003A000000}"/>
    <cellStyle name="1000 Sk_fakturuj99" xfId="31" xr:uid="{00000000-0005-0000-0000-00001F000000}"/>
    <cellStyle name="20 % – Zvýraznění1" xfId="53" xr:uid="{00000000-0005-0000-0000-000035000000}"/>
    <cellStyle name="20 % – Zvýraznění2" xfId="57" xr:uid="{00000000-0005-0000-0000-000039000000}"/>
    <cellStyle name="20 % – Zvýraznění3" xfId="29" xr:uid="{00000000-0005-0000-0000-00001D000000}"/>
    <cellStyle name="20 % – Zvýraznění4" xfId="61" xr:uid="{00000000-0005-0000-0000-00003D000000}"/>
    <cellStyle name="20 % – Zvýraznění5" xfId="62" xr:uid="{00000000-0005-0000-0000-00003E000000}"/>
    <cellStyle name="20 % – Zvýraznění6" xfId="63" xr:uid="{00000000-0005-0000-0000-00003F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21000000}"/>
    <cellStyle name="40 % – Zvýraznění2" xfId="64" xr:uid="{00000000-0005-0000-0000-000040000000}"/>
    <cellStyle name="40 % – Zvýraznění3" xfId="65" xr:uid="{00000000-0005-0000-0000-000041000000}"/>
    <cellStyle name="40 % – Zvýraznění4" xfId="66" xr:uid="{00000000-0005-0000-0000-000042000000}"/>
    <cellStyle name="40 % – Zvýraznění5" xfId="36" xr:uid="{00000000-0005-0000-0000-000024000000}"/>
    <cellStyle name="40 % – Zvýraznění6" xfId="67" xr:uid="{00000000-0005-0000-0000-000043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50" builtinId="43" customBuiltin="1"/>
    <cellStyle name="40 % - zvýraznenie5" xfId="52" builtinId="47" customBuiltin="1"/>
    <cellStyle name="40 % - zvýraznenie6" xfId="56" builtinId="51" customBuiltin="1"/>
    <cellStyle name="60 % – Zvýraznění1" xfId="68" xr:uid="{00000000-0005-0000-0000-000044000000}"/>
    <cellStyle name="60 % – Zvýraznění2" xfId="69" xr:uid="{00000000-0005-0000-0000-000045000000}"/>
    <cellStyle name="60 % – Zvýraznění3" xfId="70" xr:uid="{00000000-0005-0000-0000-000046000000}"/>
    <cellStyle name="60 % – Zvýraznění4" xfId="71" xr:uid="{00000000-0005-0000-0000-000047000000}"/>
    <cellStyle name="60 % – Zvýraznění5" xfId="72" xr:uid="{00000000-0005-0000-0000-000048000000}"/>
    <cellStyle name="60 % – Zvýraznění6" xfId="73" xr:uid="{00000000-0005-0000-0000-000049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4" builtinId="48" customBuiltin="1"/>
    <cellStyle name="60 % - zvýraznenie6" xfId="59" builtinId="52" customBuiltin="1"/>
    <cellStyle name="Celkem" xfId="32" xr:uid="{00000000-0005-0000-0000-00004A000000}"/>
    <cellStyle name="Čiarka" xfId="3" builtinId="3" customBuiltin="1"/>
    <cellStyle name="Čiarka [0]" xfId="4" builtinId="6" customBuiltin="1"/>
    <cellStyle name="data" xfId="74" xr:uid="{00000000-0005-0000-0000-00004B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17" xr:uid="{00000000-0005-0000-0000-00004C000000}"/>
    <cellStyle name="Neutrálna" xfId="35" builtinId="28" customBuiltin="1"/>
    <cellStyle name="Normálna" xfId="0" builtinId="0" customBuiltin="1"/>
    <cellStyle name="normálne_fakturuj99" xfId="75" xr:uid="{00000000-0005-0000-0000-00004D000000}"/>
    <cellStyle name="normálne_KLs" xfId="1" xr:uid="{00000000-0005-0000-0000-000001000000}"/>
    <cellStyle name="normálne_KLv" xfId="49" xr:uid="{00000000-0005-0000-0000-000031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TEXT" xfId="76" xr:uid="{00000000-0005-0000-0000-00004F000000}"/>
    <cellStyle name="Text upozornění" xfId="15" xr:uid="{00000000-0005-0000-0000-000050000000}"/>
    <cellStyle name="TEXT1" xfId="77" xr:uid="{00000000-0005-0000-0000-000051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1" builtinId="45" customBuiltin="1"/>
    <cellStyle name="Zvýraznenie6" xfId="55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534035</xdr:colOff>
      <xdr:row>32</xdr:row>
      <xdr:rowOff>9525</xdr:rowOff>
    </xdr:from>
    <xdr:to>
      <xdr:col>5</xdr:col>
      <xdr:colOff>534035</xdr:colOff>
      <xdr:row>40</xdr:row>
      <xdr:rowOff>228600</xdr:rowOff>
    </xdr:to>
    <xdr:sp macro="" textlink="" fLocksText="0">
      <xdr:nvSpPr>
        <xdr:cNvPr id="2" name="L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extLst>
            <a:ext uri="smNativeData">
              <pm:smNativeData xmlns="" xmlns:pm="smNativeData" val="SMDATA_11_QSbFXx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MAAAAEAAAAAAAAAAAAAAAAAAAAAAAAAAeAAAAaAAAAAAAAAAAAAAAAAAAAAAAAAAAAAAAECcAABAnAAAAAAAAAAAAAAAAAAAAAAAAAAAAAAAAAAAAAAAAAAAAABQAAAAAAAAAwMD/AAAAAABkAAAAMgAAAAAAAABkAAAAAAAAAH9/fwAKAAAAIQAAADAAAAAsAAAAIAAAAAUAAAArACoCKAAAAAUAAAAABCoCURQAAOEtAAAAAAAAmQwAAAAAAAA="/>
            </a:ext>
          </a:extLst>
        </xdr:cNvSpPr>
      </xdr:nvSpPr>
      <xdr:spPr>
        <a:xfrm>
          <a:off x="330263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87"/>
  <sheetViews>
    <sheetView showGridLines="0" tabSelected="1" workbookViewId="0">
      <pane xSplit="4" ySplit="10" topLeftCell="E84" activePane="bottomRight" state="frozen"/>
      <selection pane="topRight"/>
      <selection pane="bottomLeft"/>
      <selection pane="bottomRight" activeCell="D2" sqref="D2"/>
    </sheetView>
  </sheetViews>
  <sheetFormatPr defaultRowHeight="12.75"/>
  <cols>
    <col min="1" max="1" width="6.7109375" style="105" customWidth="1"/>
    <col min="2" max="2" width="3.7109375" style="106" customWidth="1"/>
    <col min="3" max="3" width="13" style="107" customWidth="1"/>
    <col min="4" max="4" width="35.7109375" style="108" customWidth="1"/>
    <col min="5" max="5" width="10.7109375" style="109" customWidth="1"/>
    <col min="6" max="6" width="5.28515625" style="110" customWidth="1"/>
    <col min="7" max="7" width="8.7109375" style="111" customWidth="1"/>
    <col min="8" max="9" width="9.7109375" style="111" hidden="1" customWidth="1"/>
    <col min="10" max="10" width="9.7109375" style="111" customWidth="1"/>
    <col min="11" max="11" width="7.42578125" style="112" hidden="1" customWidth="1"/>
    <col min="12" max="12" width="8.28515625" style="112" hidden="1" customWidth="1"/>
    <col min="13" max="13" width="9.140625" style="109" hidden="1"/>
    <col min="14" max="14" width="7" style="109" hidden="1" customWidth="1"/>
    <col min="15" max="15" width="3.5703125" style="110" customWidth="1"/>
    <col min="16" max="16" width="12.7109375" style="110" hidden="1" customWidth="1"/>
    <col min="17" max="19" width="13.28515625" style="109" hidden="1" customWidth="1"/>
    <col min="20" max="20" width="10.5703125" style="113" hidden="1" customWidth="1"/>
    <col min="21" max="21" width="10.28515625" style="113" hidden="1" customWidth="1"/>
    <col min="22" max="22" width="5.7109375" style="113" hidden="1" customWidth="1"/>
    <col min="23" max="23" width="9.140625" style="114" hidden="1"/>
    <col min="24" max="25" width="5.7109375" style="110" hidden="1" customWidth="1"/>
    <col min="26" max="26" width="7.5703125" style="110" hidden="1" customWidth="1"/>
    <col min="27" max="27" width="24.85546875" style="110" hidden="1" customWidth="1"/>
    <col min="28" max="28" width="4.28515625" style="110" hidden="1" customWidth="1"/>
    <col min="29" max="29" width="8.28515625" style="110" hidden="1" customWidth="1"/>
    <col min="30" max="30" width="8.7109375" style="110" hidden="1" customWidth="1"/>
    <col min="31" max="34" width="9.140625" style="110" hidden="1"/>
    <col min="35" max="35" width="9.140625" style="84"/>
    <col min="36" max="37" width="0" style="84" hidden="1" customWidth="1"/>
    <col min="38" max="16384" width="9.140625" style="84"/>
  </cols>
  <sheetData>
    <row r="1" spans="1:37" ht="24">
      <c r="A1" s="88" t="s">
        <v>116</v>
      </c>
      <c r="B1" s="84"/>
      <c r="C1" s="84"/>
      <c r="D1" s="84"/>
      <c r="E1" s="88" t="s">
        <v>291</v>
      </c>
      <c r="F1" s="84"/>
      <c r="G1" s="85"/>
      <c r="H1" s="84"/>
      <c r="I1" s="84"/>
      <c r="J1" s="85"/>
      <c r="K1" s="86"/>
      <c r="L1" s="84"/>
      <c r="M1" s="84"/>
      <c r="N1" s="84"/>
      <c r="O1" s="84"/>
      <c r="P1" s="84"/>
      <c r="Q1" s="87"/>
      <c r="R1" s="87"/>
      <c r="S1" s="87"/>
      <c r="T1" s="84"/>
      <c r="U1" s="84"/>
      <c r="V1" s="84"/>
      <c r="W1" s="84"/>
      <c r="X1" s="84"/>
      <c r="Y1" s="84"/>
      <c r="Z1" s="81" t="s">
        <v>5</v>
      </c>
      <c r="AA1" s="162" t="s">
        <v>6</v>
      </c>
      <c r="AB1" s="81" t="s">
        <v>7</v>
      </c>
      <c r="AC1" s="81" t="s">
        <v>8</v>
      </c>
      <c r="AD1" s="81" t="s">
        <v>9</v>
      </c>
      <c r="AE1" s="131" t="s">
        <v>10</v>
      </c>
      <c r="AF1" s="132" t="s">
        <v>11</v>
      </c>
      <c r="AG1" s="84"/>
      <c r="AH1" s="84"/>
    </row>
    <row r="2" spans="1:37">
      <c r="A2" s="88" t="s">
        <v>117</v>
      </c>
      <c r="B2" s="84"/>
      <c r="C2" s="84"/>
      <c r="D2" s="84"/>
      <c r="E2" s="88" t="s">
        <v>118</v>
      </c>
      <c r="F2" s="84"/>
      <c r="G2" s="85"/>
      <c r="H2" s="115"/>
      <c r="I2" s="84"/>
      <c r="J2" s="85"/>
      <c r="K2" s="86"/>
      <c r="L2" s="84"/>
      <c r="M2" s="84"/>
      <c r="N2" s="84"/>
      <c r="O2" s="84"/>
      <c r="P2" s="84"/>
      <c r="Q2" s="87"/>
      <c r="R2" s="87"/>
      <c r="S2" s="87"/>
      <c r="T2" s="84"/>
      <c r="U2" s="84"/>
      <c r="V2" s="84"/>
      <c r="W2" s="84"/>
      <c r="X2" s="84"/>
      <c r="Y2" s="84"/>
      <c r="Z2" s="81" t="s">
        <v>12</v>
      </c>
      <c r="AA2" s="82" t="s">
        <v>13</v>
      </c>
      <c r="AB2" s="82" t="s">
        <v>14</v>
      </c>
      <c r="AC2" s="82"/>
      <c r="AD2" s="83"/>
      <c r="AE2" s="131">
        <v>1</v>
      </c>
      <c r="AF2" s="133">
        <v>123.5</v>
      </c>
      <c r="AG2" s="84"/>
      <c r="AH2" s="84"/>
    </row>
    <row r="3" spans="1:37">
      <c r="A3" s="88" t="s">
        <v>15</v>
      </c>
      <c r="B3" s="84"/>
      <c r="C3" s="84"/>
      <c r="D3" s="84"/>
      <c r="E3" s="88" t="s">
        <v>294</v>
      </c>
      <c r="F3" s="84"/>
      <c r="G3" s="85"/>
      <c r="H3" s="84"/>
      <c r="I3" s="84"/>
      <c r="J3" s="85"/>
      <c r="K3" s="86"/>
      <c r="L3" s="84"/>
      <c r="M3" s="84"/>
      <c r="N3" s="84"/>
      <c r="O3" s="84"/>
      <c r="P3" s="84"/>
      <c r="Q3" s="87"/>
      <c r="R3" s="87"/>
      <c r="S3" s="87"/>
      <c r="T3" s="84"/>
      <c r="U3" s="84"/>
      <c r="V3" s="84"/>
      <c r="W3" s="84"/>
      <c r="X3" s="84"/>
      <c r="Y3" s="84"/>
      <c r="Z3" s="81" t="s">
        <v>16</v>
      </c>
      <c r="AA3" s="82" t="s">
        <v>17</v>
      </c>
      <c r="AB3" s="82" t="s">
        <v>14</v>
      </c>
      <c r="AC3" s="82" t="s">
        <v>18</v>
      </c>
      <c r="AD3" s="83" t="s">
        <v>19</v>
      </c>
      <c r="AE3" s="131">
        <v>2</v>
      </c>
      <c r="AF3" s="134">
        <v>123.46</v>
      </c>
      <c r="AG3" s="84"/>
      <c r="AH3" s="84"/>
    </row>
    <row r="4" spans="1:37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7"/>
      <c r="R4" s="87"/>
      <c r="S4" s="87"/>
      <c r="T4" s="84"/>
      <c r="U4" s="84"/>
      <c r="V4" s="84"/>
      <c r="W4" s="84"/>
      <c r="X4" s="84"/>
      <c r="Y4" s="84"/>
      <c r="Z4" s="81" t="s">
        <v>20</v>
      </c>
      <c r="AA4" s="82" t="s">
        <v>21</v>
      </c>
      <c r="AB4" s="82" t="s">
        <v>14</v>
      </c>
      <c r="AC4" s="82"/>
      <c r="AD4" s="83"/>
      <c r="AE4" s="131">
        <v>3</v>
      </c>
      <c r="AF4" s="135">
        <v>123.45699999999999</v>
      </c>
      <c r="AG4" s="84"/>
      <c r="AH4" s="84"/>
    </row>
    <row r="5" spans="1:37">
      <c r="A5" s="88" t="s">
        <v>119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7"/>
      <c r="R5" s="87"/>
      <c r="S5" s="87"/>
      <c r="T5" s="84"/>
      <c r="U5" s="84"/>
      <c r="V5" s="84"/>
      <c r="W5" s="84"/>
      <c r="X5" s="84"/>
      <c r="Y5" s="84"/>
      <c r="Z5" s="81" t="s">
        <v>22</v>
      </c>
      <c r="AA5" s="82" t="s">
        <v>17</v>
      </c>
      <c r="AB5" s="82" t="s">
        <v>14</v>
      </c>
      <c r="AC5" s="82" t="s">
        <v>18</v>
      </c>
      <c r="AD5" s="83" t="s">
        <v>19</v>
      </c>
      <c r="AE5" s="131">
        <v>4</v>
      </c>
      <c r="AF5" s="136">
        <v>123.4567</v>
      </c>
      <c r="AG5" s="84"/>
      <c r="AH5" s="84"/>
    </row>
    <row r="6" spans="1:37">
      <c r="A6" s="88" t="s">
        <v>120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7"/>
      <c r="R6" s="87"/>
      <c r="S6" s="87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131" t="s">
        <v>23</v>
      </c>
      <c r="AF6" s="134">
        <v>123.46</v>
      </c>
      <c r="AG6" s="84"/>
      <c r="AH6" s="84"/>
    </row>
    <row r="7" spans="1:37">
      <c r="A7" s="88" t="s">
        <v>121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7"/>
      <c r="R7" s="87"/>
      <c r="S7" s="87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</row>
    <row r="8" spans="1:37" ht="13.5">
      <c r="A8" s="84"/>
      <c r="B8" s="116"/>
      <c r="C8" s="115"/>
      <c r="D8" s="89" t="str">
        <f>CONCATENATE(AA2," ",AB2," ",AC2," ",AD2)</f>
        <v xml:space="preserve">Prehľad rozpočtových nákladov v EUR  </v>
      </c>
      <c r="E8" s="87"/>
      <c r="F8" s="84"/>
      <c r="G8" s="85"/>
      <c r="H8" s="85"/>
      <c r="I8" s="85"/>
      <c r="J8" s="85"/>
      <c r="K8" s="86"/>
      <c r="L8" s="86"/>
      <c r="M8" s="87"/>
      <c r="N8" s="87"/>
      <c r="O8" s="84"/>
      <c r="P8" s="84"/>
      <c r="Q8" s="87"/>
      <c r="R8" s="87"/>
      <c r="S8" s="87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</row>
    <row r="9" spans="1:37">
      <c r="A9" s="90" t="s">
        <v>24</v>
      </c>
      <c r="B9" s="90" t="s">
        <v>25</v>
      </c>
      <c r="C9" s="90" t="s">
        <v>26</v>
      </c>
      <c r="D9" s="90" t="s">
        <v>27</v>
      </c>
      <c r="E9" s="90" t="s">
        <v>28</v>
      </c>
      <c r="F9" s="90" t="s">
        <v>29</v>
      </c>
      <c r="G9" s="90" t="s">
        <v>30</v>
      </c>
      <c r="H9" s="90" t="s">
        <v>31</v>
      </c>
      <c r="I9" s="90" t="s">
        <v>32</v>
      </c>
      <c r="J9" s="90" t="s">
        <v>33</v>
      </c>
      <c r="K9" s="118" t="s">
        <v>34</v>
      </c>
      <c r="L9" s="119"/>
      <c r="M9" s="120" t="s">
        <v>35</v>
      </c>
      <c r="N9" s="119"/>
      <c r="O9" s="90" t="s">
        <v>4</v>
      </c>
      <c r="P9" s="121" t="s">
        <v>36</v>
      </c>
      <c r="Q9" s="90" t="s">
        <v>28</v>
      </c>
      <c r="R9" s="90" t="s">
        <v>28</v>
      </c>
      <c r="S9" s="121" t="s">
        <v>28</v>
      </c>
      <c r="T9" s="123" t="s">
        <v>37</v>
      </c>
      <c r="U9" s="124" t="s">
        <v>38</v>
      </c>
      <c r="V9" s="125" t="s">
        <v>39</v>
      </c>
      <c r="W9" s="90" t="s">
        <v>40</v>
      </c>
      <c r="X9" s="90" t="s">
        <v>41</v>
      </c>
      <c r="Y9" s="90" t="s">
        <v>42</v>
      </c>
      <c r="Z9" s="137" t="s">
        <v>43</v>
      </c>
      <c r="AA9" s="137" t="s">
        <v>44</v>
      </c>
      <c r="AB9" s="90" t="s">
        <v>39</v>
      </c>
      <c r="AC9" s="90" t="s">
        <v>45</v>
      </c>
      <c r="AD9" s="90" t="s">
        <v>46</v>
      </c>
      <c r="AE9" s="138" t="s">
        <v>47</v>
      </c>
      <c r="AF9" s="138" t="s">
        <v>48</v>
      </c>
      <c r="AG9" s="138" t="s">
        <v>28</v>
      </c>
      <c r="AH9" s="138" t="s">
        <v>49</v>
      </c>
      <c r="AJ9" s="84" t="s">
        <v>137</v>
      </c>
      <c r="AK9" s="84" t="s">
        <v>139</v>
      </c>
    </row>
    <row r="10" spans="1:37">
      <c r="A10" s="92" t="s">
        <v>50</v>
      </c>
      <c r="B10" s="92" t="s">
        <v>51</v>
      </c>
      <c r="C10" s="117"/>
      <c r="D10" s="92" t="s">
        <v>52</v>
      </c>
      <c r="E10" s="92" t="s">
        <v>53</v>
      </c>
      <c r="F10" s="92" t="s">
        <v>54</v>
      </c>
      <c r="G10" s="92" t="s">
        <v>55</v>
      </c>
      <c r="H10" s="92" t="s">
        <v>56</v>
      </c>
      <c r="I10" s="92" t="s">
        <v>57</v>
      </c>
      <c r="J10" s="92"/>
      <c r="K10" s="92" t="s">
        <v>30</v>
      </c>
      <c r="L10" s="92" t="s">
        <v>33</v>
      </c>
      <c r="M10" s="122" t="s">
        <v>30</v>
      </c>
      <c r="N10" s="92" t="s">
        <v>33</v>
      </c>
      <c r="O10" s="92" t="s">
        <v>58</v>
      </c>
      <c r="P10" s="122"/>
      <c r="Q10" s="92" t="s">
        <v>59</v>
      </c>
      <c r="R10" s="92" t="s">
        <v>60</v>
      </c>
      <c r="S10" s="122" t="s">
        <v>61</v>
      </c>
      <c r="T10" s="126" t="s">
        <v>62</v>
      </c>
      <c r="U10" s="127" t="s">
        <v>63</v>
      </c>
      <c r="V10" s="128" t="s">
        <v>64</v>
      </c>
      <c r="W10" s="129"/>
      <c r="X10" s="130"/>
      <c r="Y10" s="130"/>
      <c r="Z10" s="139" t="s">
        <v>65</v>
      </c>
      <c r="AA10" s="139" t="s">
        <v>50</v>
      </c>
      <c r="AB10" s="92" t="s">
        <v>66</v>
      </c>
      <c r="AC10" s="130"/>
      <c r="AD10" s="130"/>
      <c r="AE10" s="140"/>
      <c r="AF10" s="140"/>
      <c r="AG10" s="140"/>
      <c r="AH10" s="140"/>
      <c r="AJ10" s="84" t="s">
        <v>138</v>
      </c>
      <c r="AK10" s="84" t="s">
        <v>140</v>
      </c>
    </row>
    <row r="12" spans="1:37">
      <c r="B12" s="150" t="s">
        <v>141</v>
      </c>
    </row>
    <row r="13" spans="1:37">
      <c r="B13" s="107" t="s">
        <v>142</v>
      </c>
    </row>
    <row r="14" spans="1:37" ht="25.5">
      <c r="A14" s="105">
        <v>1</v>
      </c>
      <c r="B14" s="106" t="s">
        <v>143</v>
      </c>
      <c r="C14" s="107" t="s">
        <v>144</v>
      </c>
      <c r="D14" s="108" t="s">
        <v>145</v>
      </c>
      <c r="E14" s="109">
        <v>1115</v>
      </c>
      <c r="F14" s="110" t="s">
        <v>146</v>
      </c>
      <c r="H14" s="111">
        <f>ROUND(E14*G14,2)</f>
        <v>0</v>
      </c>
      <c r="J14" s="111">
        <f>ROUND(E14*G14,2)</f>
        <v>0</v>
      </c>
      <c r="L14" s="112">
        <f>E14*K14</f>
        <v>0</v>
      </c>
      <c r="M14" s="109">
        <v>0.23499999999999999</v>
      </c>
      <c r="N14" s="109">
        <f>E14*M14</f>
        <v>262.02499999999998</v>
      </c>
      <c r="O14" s="110">
        <v>23</v>
      </c>
      <c r="P14" s="110" t="s">
        <v>147</v>
      </c>
      <c r="V14" s="113" t="s">
        <v>107</v>
      </c>
      <c r="W14" s="114">
        <v>311.08499999999998</v>
      </c>
      <c r="X14" s="107" t="s">
        <v>148</v>
      </c>
      <c r="Y14" s="107" t="s">
        <v>144</v>
      </c>
      <c r="Z14" s="110" t="s">
        <v>149</v>
      </c>
      <c r="AB14" s="110" t="s">
        <v>86</v>
      </c>
      <c r="AJ14" s="84" t="s">
        <v>150</v>
      </c>
      <c r="AK14" s="84" t="s">
        <v>151</v>
      </c>
    </row>
    <row r="15" spans="1:37" ht="25.5">
      <c r="A15" s="105">
        <v>2</v>
      </c>
      <c r="B15" s="106" t="s">
        <v>143</v>
      </c>
      <c r="C15" s="107" t="s">
        <v>152</v>
      </c>
      <c r="D15" s="108" t="s">
        <v>153</v>
      </c>
      <c r="E15" s="109">
        <v>734</v>
      </c>
      <c r="F15" s="110" t="s">
        <v>146</v>
      </c>
      <c r="H15" s="111">
        <f>ROUND(E15*G15,2)</f>
        <v>0</v>
      </c>
      <c r="J15" s="111">
        <f>ROUND(E15*G15,2)</f>
        <v>0</v>
      </c>
      <c r="L15" s="112">
        <f>E15*K15</f>
        <v>0</v>
      </c>
      <c r="M15" s="109">
        <v>0.316</v>
      </c>
      <c r="N15" s="109">
        <f>E15*M15</f>
        <v>231.94399999999999</v>
      </c>
      <c r="O15" s="110">
        <v>23</v>
      </c>
      <c r="P15" s="110" t="s">
        <v>147</v>
      </c>
      <c r="V15" s="113" t="s">
        <v>107</v>
      </c>
      <c r="W15" s="114">
        <v>227.54</v>
      </c>
      <c r="X15" s="107" t="s">
        <v>154</v>
      </c>
      <c r="Y15" s="107" t="s">
        <v>152</v>
      </c>
      <c r="Z15" s="110" t="s">
        <v>149</v>
      </c>
      <c r="AB15" s="110" t="s">
        <v>86</v>
      </c>
      <c r="AJ15" s="84" t="s">
        <v>150</v>
      </c>
      <c r="AK15" s="84" t="s">
        <v>151</v>
      </c>
    </row>
    <row r="16" spans="1:37" ht="25.5">
      <c r="A16" s="105">
        <v>3</v>
      </c>
      <c r="B16" s="106" t="s">
        <v>155</v>
      </c>
      <c r="C16" s="107" t="s">
        <v>156</v>
      </c>
      <c r="D16" s="108" t="s">
        <v>157</v>
      </c>
      <c r="E16" s="109">
        <v>413.37</v>
      </c>
      <c r="F16" s="110" t="s">
        <v>158</v>
      </c>
      <c r="H16" s="111">
        <f>ROUND(E16*G16,2)</f>
        <v>0</v>
      </c>
      <c r="J16" s="111">
        <f>ROUND(E16*G16,2)</f>
        <v>0</v>
      </c>
      <c r="L16" s="112">
        <f>E16*K16</f>
        <v>0</v>
      </c>
      <c r="N16" s="109">
        <f>E16*M16</f>
        <v>0</v>
      </c>
      <c r="O16" s="110">
        <v>23</v>
      </c>
      <c r="P16" s="110" t="s">
        <v>147</v>
      </c>
      <c r="V16" s="113" t="s">
        <v>107</v>
      </c>
      <c r="W16" s="114">
        <v>28.523</v>
      </c>
      <c r="X16" s="107" t="s">
        <v>159</v>
      </c>
      <c r="Y16" s="107" t="s">
        <v>156</v>
      </c>
      <c r="Z16" s="110" t="s">
        <v>160</v>
      </c>
      <c r="AB16" s="110" t="s">
        <v>86</v>
      </c>
      <c r="AJ16" s="84" t="s">
        <v>150</v>
      </c>
      <c r="AK16" s="84" t="s">
        <v>151</v>
      </c>
    </row>
    <row r="17" spans="1:37">
      <c r="D17" s="151" t="s">
        <v>161</v>
      </c>
      <c r="E17" s="152"/>
      <c r="F17" s="153"/>
      <c r="G17" s="154"/>
      <c r="H17" s="154"/>
      <c r="I17" s="154"/>
      <c r="J17" s="154"/>
      <c r="K17" s="155"/>
      <c r="L17" s="155"/>
      <c r="M17" s="152"/>
      <c r="N17" s="152"/>
      <c r="O17" s="153"/>
      <c r="P17" s="153"/>
      <c r="Q17" s="152"/>
      <c r="R17" s="152"/>
      <c r="S17" s="152"/>
      <c r="T17" s="156"/>
      <c r="U17" s="156"/>
      <c r="V17" s="156" t="s">
        <v>0</v>
      </c>
      <c r="W17" s="157"/>
      <c r="X17" s="153"/>
    </row>
    <row r="18" spans="1:37">
      <c r="D18" s="151" t="s">
        <v>162</v>
      </c>
      <c r="E18" s="152"/>
      <c r="F18" s="153"/>
      <c r="G18" s="154"/>
      <c r="H18" s="154"/>
      <c r="I18" s="154"/>
      <c r="J18" s="154"/>
      <c r="K18" s="155"/>
      <c r="L18" s="155"/>
      <c r="M18" s="152"/>
      <c r="N18" s="152"/>
      <c r="O18" s="153"/>
      <c r="P18" s="153"/>
      <c r="Q18" s="152"/>
      <c r="R18" s="152"/>
      <c r="S18" s="152"/>
      <c r="T18" s="156"/>
      <c r="U18" s="156"/>
      <c r="V18" s="156" t="s">
        <v>0</v>
      </c>
      <c r="W18" s="157"/>
      <c r="X18" s="153"/>
    </row>
    <row r="19" spans="1:37">
      <c r="A19" s="105">
        <v>4</v>
      </c>
      <c r="B19" s="106" t="s">
        <v>155</v>
      </c>
      <c r="C19" s="107" t="s">
        <v>163</v>
      </c>
      <c r="D19" s="108" t="s">
        <v>164</v>
      </c>
      <c r="E19" s="109">
        <v>248.02199999999999</v>
      </c>
      <c r="F19" s="110" t="s">
        <v>158</v>
      </c>
      <c r="H19" s="111">
        <f>ROUND(E19*G19,2)</f>
        <v>0</v>
      </c>
      <c r="J19" s="111">
        <f>ROUND(E19*G19,2)</f>
        <v>0</v>
      </c>
      <c r="L19" s="112">
        <f>E19*K19</f>
        <v>0</v>
      </c>
      <c r="N19" s="109">
        <f>E19*M19</f>
        <v>0</v>
      </c>
      <c r="O19" s="110">
        <v>23</v>
      </c>
      <c r="P19" s="110" t="s">
        <v>147</v>
      </c>
      <c r="V19" s="113" t="s">
        <v>107</v>
      </c>
      <c r="W19" s="114">
        <v>8.6809999999999992</v>
      </c>
      <c r="X19" s="107" t="s">
        <v>165</v>
      </c>
      <c r="Y19" s="107" t="s">
        <v>163</v>
      </c>
      <c r="Z19" s="110" t="s">
        <v>160</v>
      </c>
      <c r="AB19" s="110" t="s">
        <v>86</v>
      </c>
      <c r="AJ19" s="84" t="s">
        <v>150</v>
      </c>
      <c r="AK19" s="84" t="s">
        <v>151</v>
      </c>
    </row>
    <row r="20" spans="1:37">
      <c r="D20" s="151" t="s">
        <v>166</v>
      </c>
      <c r="E20" s="152"/>
      <c r="F20" s="153"/>
      <c r="G20" s="154"/>
      <c r="H20" s="154"/>
      <c r="I20" s="154"/>
      <c r="J20" s="154"/>
      <c r="K20" s="155"/>
      <c r="L20" s="155"/>
      <c r="M20" s="152"/>
      <c r="N20" s="152"/>
      <c r="O20" s="153"/>
      <c r="P20" s="153"/>
      <c r="Q20" s="152"/>
      <c r="R20" s="152"/>
      <c r="S20" s="152"/>
      <c r="T20" s="156"/>
      <c r="U20" s="156"/>
      <c r="V20" s="156" t="s">
        <v>0</v>
      </c>
      <c r="W20" s="157"/>
      <c r="X20" s="153"/>
    </row>
    <row r="21" spans="1:37" ht="25.5">
      <c r="A21" s="105">
        <v>5</v>
      </c>
      <c r="B21" s="106" t="s">
        <v>143</v>
      </c>
      <c r="C21" s="107" t="s">
        <v>167</v>
      </c>
      <c r="D21" s="108" t="s">
        <v>168</v>
      </c>
      <c r="E21" s="109">
        <v>413.37</v>
      </c>
      <c r="F21" s="110" t="s">
        <v>158</v>
      </c>
      <c r="H21" s="111">
        <f>ROUND(E21*G21,2)</f>
        <v>0</v>
      </c>
      <c r="J21" s="111">
        <f>ROUND(E21*G21,2)</f>
        <v>0</v>
      </c>
      <c r="L21" s="112">
        <f>E21*K21</f>
        <v>0</v>
      </c>
      <c r="N21" s="109">
        <f>E21*M21</f>
        <v>0</v>
      </c>
      <c r="O21" s="110">
        <v>23</v>
      </c>
      <c r="P21" s="110" t="s">
        <v>147</v>
      </c>
      <c r="V21" s="113" t="s">
        <v>107</v>
      </c>
      <c r="W21" s="114">
        <v>4.5469999999999997</v>
      </c>
      <c r="X21" s="107" t="s">
        <v>169</v>
      </c>
      <c r="Y21" s="107" t="s">
        <v>167</v>
      </c>
      <c r="Z21" s="110" t="s">
        <v>170</v>
      </c>
      <c r="AB21" s="110" t="s">
        <v>86</v>
      </c>
      <c r="AJ21" s="84" t="s">
        <v>150</v>
      </c>
      <c r="AK21" s="84" t="s">
        <v>151</v>
      </c>
    </row>
    <row r="22" spans="1:37">
      <c r="A22" s="105">
        <v>6</v>
      </c>
      <c r="B22" s="106" t="s">
        <v>143</v>
      </c>
      <c r="C22" s="107" t="s">
        <v>171</v>
      </c>
      <c r="D22" s="108" t="s">
        <v>172</v>
      </c>
      <c r="E22" s="109">
        <v>413.37</v>
      </c>
      <c r="F22" s="110" t="s">
        <v>158</v>
      </c>
      <c r="H22" s="111">
        <f>ROUND(E22*G22,2)</f>
        <v>0</v>
      </c>
      <c r="J22" s="111">
        <f>ROUND(E22*G22,2)</f>
        <v>0</v>
      </c>
      <c r="L22" s="112">
        <f>E22*K22</f>
        <v>0</v>
      </c>
      <c r="N22" s="109">
        <f>E22*M22</f>
        <v>0</v>
      </c>
      <c r="O22" s="110">
        <v>23</v>
      </c>
      <c r="P22" s="110" t="s">
        <v>147</v>
      </c>
      <c r="V22" s="113" t="s">
        <v>107</v>
      </c>
      <c r="W22" s="114">
        <v>3.72</v>
      </c>
      <c r="X22" s="107" t="s">
        <v>173</v>
      </c>
      <c r="Y22" s="107" t="s">
        <v>171</v>
      </c>
      <c r="Z22" s="110" t="s">
        <v>170</v>
      </c>
      <c r="AB22" s="110" t="s">
        <v>86</v>
      </c>
      <c r="AJ22" s="84" t="s">
        <v>150</v>
      </c>
      <c r="AK22" s="84" t="s">
        <v>151</v>
      </c>
    </row>
    <row r="23" spans="1:37">
      <c r="D23" s="158" t="s">
        <v>174</v>
      </c>
      <c r="E23" s="159">
        <f>J23</f>
        <v>0</v>
      </c>
      <c r="H23" s="159">
        <f>SUM(H12:H22)</f>
        <v>0</v>
      </c>
      <c r="I23" s="159">
        <f>SUM(I12:I22)</f>
        <v>0</v>
      </c>
      <c r="J23" s="159">
        <f>SUM(J12:J22)</f>
        <v>0</v>
      </c>
      <c r="L23" s="160">
        <f>SUM(L12:L22)</f>
        <v>0</v>
      </c>
      <c r="N23" s="161">
        <f>SUM(N12:N22)</f>
        <v>493.96899999999994</v>
      </c>
      <c r="W23" s="114">
        <f>SUM(W12:W22)</f>
        <v>584.09600000000012</v>
      </c>
    </row>
    <row r="25" spans="1:37">
      <c r="B25" s="107" t="s">
        <v>175</v>
      </c>
    </row>
    <row r="26" spans="1:37" ht="25.5">
      <c r="A26" s="105">
        <v>7</v>
      </c>
      <c r="B26" s="106" t="s">
        <v>155</v>
      </c>
      <c r="C26" s="107" t="s">
        <v>176</v>
      </c>
      <c r="D26" s="108" t="s">
        <v>177</v>
      </c>
      <c r="E26" s="109">
        <v>937</v>
      </c>
      <c r="F26" s="110" t="s">
        <v>146</v>
      </c>
      <c r="H26" s="111">
        <f>ROUND(E26*G26,2)</f>
        <v>0</v>
      </c>
      <c r="J26" s="111">
        <f>ROUND(E26*G26,2)</f>
        <v>0</v>
      </c>
      <c r="L26" s="112">
        <f>E26*K26</f>
        <v>0</v>
      </c>
      <c r="N26" s="109">
        <f>E26*M26</f>
        <v>0</v>
      </c>
      <c r="O26" s="110">
        <v>23</v>
      </c>
      <c r="P26" s="110" t="s">
        <v>147</v>
      </c>
      <c r="V26" s="113" t="s">
        <v>107</v>
      </c>
      <c r="W26" s="114">
        <v>4.6849999999999996</v>
      </c>
      <c r="X26" s="107" t="s">
        <v>178</v>
      </c>
      <c r="Y26" s="107" t="s">
        <v>176</v>
      </c>
      <c r="Z26" s="110" t="s">
        <v>160</v>
      </c>
      <c r="AB26" s="110">
        <v>7</v>
      </c>
      <c r="AJ26" s="84" t="s">
        <v>150</v>
      </c>
      <c r="AK26" s="84" t="s">
        <v>151</v>
      </c>
    </row>
    <row r="27" spans="1:37">
      <c r="D27" s="151" t="s">
        <v>179</v>
      </c>
      <c r="E27" s="152"/>
      <c r="F27" s="153"/>
      <c r="G27" s="154"/>
      <c r="H27" s="154"/>
      <c r="I27" s="154"/>
      <c r="J27" s="154"/>
      <c r="K27" s="155"/>
      <c r="L27" s="155"/>
      <c r="M27" s="152"/>
      <c r="N27" s="152"/>
      <c r="O27" s="153"/>
      <c r="P27" s="153"/>
      <c r="Q27" s="152"/>
      <c r="R27" s="152"/>
      <c r="S27" s="152"/>
      <c r="T27" s="156"/>
      <c r="U27" s="156"/>
      <c r="V27" s="156" t="s">
        <v>0</v>
      </c>
      <c r="W27" s="157"/>
      <c r="X27" s="153"/>
    </row>
    <row r="28" spans="1:37">
      <c r="D28" s="158" t="s">
        <v>180</v>
      </c>
      <c r="E28" s="159">
        <f>J28</f>
        <v>0</v>
      </c>
      <c r="H28" s="159">
        <f>SUM(H25:H27)</f>
        <v>0</v>
      </c>
      <c r="I28" s="159">
        <f>SUM(I25:I27)</f>
        <v>0</v>
      </c>
      <c r="J28" s="159">
        <f>SUM(J25:J27)</f>
        <v>0</v>
      </c>
      <c r="L28" s="160">
        <f>SUM(L25:L27)</f>
        <v>0</v>
      </c>
      <c r="N28" s="161">
        <f>SUM(N25:N27)</f>
        <v>0</v>
      </c>
      <c r="W28" s="114">
        <f>SUM(W25:W27)</f>
        <v>4.6849999999999996</v>
      </c>
    </row>
    <row r="30" spans="1:37">
      <c r="B30" s="107" t="s">
        <v>181</v>
      </c>
    </row>
    <row r="31" spans="1:37">
      <c r="A31" s="105">
        <v>8</v>
      </c>
      <c r="B31" s="106" t="s">
        <v>182</v>
      </c>
      <c r="C31" s="107" t="s">
        <v>183</v>
      </c>
      <c r="D31" s="108" t="s">
        <v>184</v>
      </c>
      <c r="E31" s="109">
        <v>937</v>
      </c>
      <c r="F31" s="110" t="s">
        <v>146</v>
      </c>
      <c r="H31" s="111">
        <f>ROUND(E31*G31,2)</f>
        <v>0</v>
      </c>
      <c r="J31" s="111">
        <f>ROUND(E31*G31,2)</f>
        <v>0</v>
      </c>
      <c r="K31" s="112">
        <v>0.2024</v>
      </c>
      <c r="L31" s="112">
        <f>E31*K31</f>
        <v>189.64879999999999</v>
      </c>
      <c r="N31" s="109">
        <f>E31*M31</f>
        <v>0</v>
      </c>
      <c r="O31" s="110">
        <v>23</v>
      </c>
      <c r="P31" s="110" t="s">
        <v>147</v>
      </c>
      <c r="V31" s="113" t="s">
        <v>107</v>
      </c>
      <c r="W31" s="114">
        <v>22.488</v>
      </c>
      <c r="X31" s="107" t="s">
        <v>185</v>
      </c>
      <c r="Y31" s="107" t="s">
        <v>183</v>
      </c>
      <c r="Z31" s="110" t="s">
        <v>186</v>
      </c>
      <c r="AB31" s="110">
        <v>7</v>
      </c>
      <c r="AJ31" s="84" t="s">
        <v>150</v>
      </c>
      <c r="AK31" s="84" t="s">
        <v>151</v>
      </c>
    </row>
    <row r="32" spans="1:37">
      <c r="D32" s="151" t="s">
        <v>179</v>
      </c>
      <c r="E32" s="152"/>
      <c r="F32" s="153"/>
      <c r="G32" s="154"/>
      <c r="H32" s="154"/>
      <c r="I32" s="154"/>
      <c r="J32" s="154"/>
      <c r="K32" s="155"/>
      <c r="L32" s="155"/>
      <c r="M32" s="152"/>
      <c r="N32" s="152"/>
      <c r="O32" s="153"/>
      <c r="P32" s="153"/>
      <c r="Q32" s="152"/>
      <c r="R32" s="152"/>
      <c r="S32" s="152"/>
      <c r="T32" s="156"/>
      <c r="U32" s="156"/>
      <c r="V32" s="156" t="s">
        <v>0</v>
      </c>
      <c r="W32" s="157"/>
      <c r="X32" s="153"/>
    </row>
    <row r="33" spans="1:37" ht="25.5">
      <c r="A33" s="105">
        <v>9</v>
      </c>
      <c r="B33" s="106" t="s">
        <v>182</v>
      </c>
      <c r="C33" s="107" t="s">
        <v>187</v>
      </c>
      <c r="D33" s="108" t="s">
        <v>188</v>
      </c>
      <c r="E33" s="109">
        <v>878.24</v>
      </c>
      <c r="F33" s="110" t="s">
        <v>146</v>
      </c>
      <c r="H33" s="111">
        <f>ROUND(E33*G33,2)</f>
        <v>0</v>
      </c>
      <c r="J33" s="111">
        <f>ROUND(E33*G33,2)</f>
        <v>0</v>
      </c>
      <c r="K33" s="112">
        <v>0.29160000000000003</v>
      </c>
      <c r="L33" s="112">
        <f>E33*K33</f>
        <v>256.094784</v>
      </c>
      <c r="N33" s="109">
        <f>E33*M33</f>
        <v>0</v>
      </c>
      <c r="O33" s="110">
        <v>23</v>
      </c>
      <c r="P33" s="110" t="s">
        <v>147</v>
      </c>
      <c r="V33" s="113" t="s">
        <v>107</v>
      </c>
      <c r="W33" s="114">
        <v>21.956</v>
      </c>
      <c r="X33" s="107" t="s">
        <v>189</v>
      </c>
      <c r="Y33" s="107" t="s">
        <v>187</v>
      </c>
      <c r="Z33" s="110" t="s">
        <v>186</v>
      </c>
      <c r="AB33" s="110">
        <v>7</v>
      </c>
      <c r="AJ33" s="84" t="s">
        <v>150</v>
      </c>
      <c r="AK33" s="84" t="s">
        <v>151</v>
      </c>
    </row>
    <row r="34" spans="1:37">
      <c r="D34" s="151" t="s">
        <v>190</v>
      </c>
      <c r="E34" s="152"/>
      <c r="F34" s="153"/>
      <c r="G34" s="154"/>
      <c r="H34" s="154"/>
      <c r="I34" s="154"/>
      <c r="J34" s="154"/>
      <c r="K34" s="155"/>
      <c r="L34" s="155"/>
      <c r="M34" s="152"/>
      <c r="N34" s="152"/>
      <c r="O34" s="153"/>
      <c r="P34" s="153"/>
      <c r="Q34" s="152"/>
      <c r="R34" s="152"/>
      <c r="S34" s="152"/>
      <c r="T34" s="156"/>
      <c r="U34" s="156"/>
      <c r="V34" s="156" t="s">
        <v>0</v>
      </c>
      <c r="W34" s="157"/>
      <c r="X34" s="153"/>
    </row>
    <row r="35" spans="1:37" ht="25.5">
      <c r="A35" s="105">
        <v>10</v>
      </c>
      <c r="B35" s="106" t="s">
        <v>182</v>
      </c>
      <c r="C35" s="107" t="s">
        <v>191</v>
      </c>
      <c r="D35" s="108" t="s">
        <v>192</v>
      </c>
      <c r="E35" s="109">
        <v>937</v>
      </c>
      <c r="F35" s="110" t="s">
        <v>146</v>
      </c>
      <c r="H35" s="111">
        <f>ROUND(E35*G35,2)</f>
        <v>0</v>
      </c>
      <c r="J35" s="111">
        <f>ROUND(E35*G35,2)</f>
        <v>0</v>
      </c>
      <c r="K35" s="112">
        <v>0.38624999999999998</v>
      </c>
      <c r="L35" s="112">
        <f>E35*K35</f>
        <v>361.91624999999999</v>
      </c>
      <c r="N35" s="109">
        <f>E35*M35</f>
        <v>0</v>
      </c>
      <c r="O35" s="110">
        <v>23</v>
      </c>
      <c r="P35" s="110" t="s">
        <v>147</v>
      </c>
      <c r="V35" s="113" t="s">
        <v>107</v>
      </c>
      <c r="W35" s="114">
        <v>25.298999999999999</v>
      </c>
      <c r="X35" s="107" t="s">
        <v>193</v>
      </c>
      <c r="Y35" s="107" t="s">
        <v>191</v>
      </c>
      <c r="Z35" s="110" t="s">
        <v>186</v>
      </c>
      <c r="AB35" s="110">
        <v>7</v>
      </c>
      <c r="AJ35" s="84" t="s">
        <v>150</v>
      </c>
      <c r="AK35" s="84" t="s">
        <v>151</v>
      </c>
    </row>
    <row r="36" spans="1:37">
      <c r="D36" s="151" t="s">
        <v>179</v>
      </c>
      <c r="E36" s="152"/>
      <c r="F36" s="153"/>
      <c r="G36" s="154"/>
      <c r="H36" s="154"/>
      <c r="I36" s="154"/>
      <c r="J36" s="154"/>
      <c r="K36" s="155"/>
      <c r="L36" s="155"/>
      <c r="M36" s="152"/>
      <c r="N36" s="152"/>
      <c r="O36" s="153"/>
      <c r="P36" s="153"/>
      <c r="Q36" s="152"/>
      <c r="R36" s="152"/>
      <c r="S36" s="152"/>
      <c r="T36" s="156"/>
      <c r="U36" s="156"/>
      <c r="V36" s="156" t="s">
        <v>0</v>
      </c>
      <c r="W36" s="157"/>
      <c r="X36" s="153"/>
    </row>
    <row r="37" spans="1:37" ht="25.5">
      <c r="A37" s="105">
        <v>11</v>
      </c>
      <c r="B37" s="106" t="s">
        <v>194</v>
      </c>
      <c r="C37" s="107" t="s">
        <v>195</v>
      </c>
      <c r="D37" s="108" t="s">
        <v>196</v>
      </c>
      <c r="E37" s="109">
        <v>52.694000000000003</v>
      </c>
      <c r="F37" s="110" t="s">
        <v>158</v>
      </c>
      <c r="H37" s="111">
        <f>ROUND(E37*G37,2)</f>
        <v>0</v>
      </c>
      <c r="J37" s="111">
        <f>ROUND(E37*G37,2)</f>
        <v>0</v>
      </c>
      <c r="K37" s="112">
        <v>1.9312499999999999</v>
      </c>
      <c r="L37" s="112">
        <f>E37*K37</f>
        <v>101.7652875</v>
      </c>
      <c r="N37" s="109">
        <f>E37*M37</f>
        <v>0</v>
      </c>
      <c r="O37" s="110">
        <v>23</v>
      </c>
      <c r="P37" s="110" t="s">
        <v>147</v>
      </c>
      <c r="V37" s="113" t="s">
        <v>107</v>
      </c>
      <c r="W37" s="114">
        <v>9.327</v>
      </c>
      <c r="X37" s="107" t="s">
        <v>197</v>
      </c>
      <c r="Y37" s="107" t="s">
        <v>195</v>
      </c>
      <c r="Z37" s="110" t="s">
        <v>186</v>
      </c>
      <c r="AB37" s="110" t="s">
        <v>86</v>
      </c>
      <c r="AJ37" s="84" t="s">
        <v>150</v>
      </c>
      <c r="AK37" s="84" t="s">
        <v>151</v>
      </c>
    </row>
    <row r="38" spans="1:37">
      <c r="D38" s="151" t="s">
        <v>198</v>
      </c>
      <c r="E38" s="152"/>
      <c r="F38" s="153"/>
      <c r="G38" s="154"/>
      <c r="H38" s="154"/>
      <c r="I38" s="154"/>
      <c r="J38" s="154"/>
      <c r="K38" s="155"/>
      <c r="L38" s="155"/>
      <c r="M38" s="152"/>
      <c r="N38" s="152"/>
      <c r="O38" s="153"/>
      <c r="P38" s="153"/>
      <c r="Q38" s="152"/>
      <c r="R38" s="152"/>
      <c r="S38" s="152"/>
      <c r="T38" s="156"/>
      <c r="U38" s="156"/>
      <c r="V38" s="156" t="s">
        <v>0</v>
      </c>
      <c r="W38" s="157"/>
      <c r="X38" s="153"/>
    </row>
    <row r="39" spans="1:37">
      <c r="A39" s="105">
        <v>12</v>
      </c>
      <c r="B39" s="106" t="s">
        <v>182</v>
      </c>
      <c r="C39" s="107" t="s">
        <v>199</v>
      </c>
      <c r="D39" s="108" t="s">
        <v>200</v>
      </c>
      <c r="E39" s="109">
        <v>937</v>
      </c>
      <c r="F39" s="110" t="s">
        <v>146</v>
      </c>
      <c r="H39" s="111">
        <f>ROUND(E39*G39,2)</f>
        <v>0</v>
      </c>
      <c r="J39" s="111">
        <f>ROUND(E39*G39,2)</f>
        <v>0</v>
      </c>
      <c r="K39" s="112">
        <v>6.1850000000000002E-2</v>
      </c>
      <c r="L39" s="112">
        <f>E39*K39</f>
        <v>57.953450000000004</v>
      </c>
      <c r="N39" s="109">
        <f>E39*M39</f>
        <v>0</v>
      </c>
      <c r="O39" s="110">
        <v>23</v>
      </c>
      <c r="P39" s="110" t="s">
        <v>147</v>
      </c>
      <c r="V39" s="113" t="s">
        <v>107</v>
      </c>
      <c r="W39" s="114">
        <v>17.803000000000001</v>
      </c>
      <c r="X39" s="107" t="s">
        <v>201</v>
      </c>
      <c r="Y39" s="107" t="s">
        <v>199</v>
      </c>
      <c r="Z39" s="110" t="s">
        <v>186</v>
      </c>
      <c r="AB39" s="110">
        <v>7</v>
      </c>
      <c r="AJ39" s="84" t="s">
        <v>150</v>
      </c>
      <c r="AK39" s="84" t="s">
        <v>151</v>
      </c>
    </row>
    <row r="40" spans="1:37">
      <c r="D40" s="151" t="s">
        <v>179</v>
      </c>
      <c r="E40" s="152"/>
      <c r="F40" s="153"/>
      <c r="G40" s="154"/>
      <c r="H40" s="154"/>
      <c r="I40" s="154"/>
      <c r="J40" s="154"/>
      <c r="K40" s="155"/>
      <c r="L40" s="155"/>
      <c r="M40" s="152"/>
      <c r="N40" s="152"/>
      <c r="O40" s="153"/>
      <c r="P40" s="153"/>
      <c r="Q40" s="152"/>
      <c r="R40" s="152"/>
      <c r="S40" s="152"/>
      <c r="T40" s="156"/>
      <c r="U40" s="156"/>
      <c r="V40" s="156" t="s">
        <v>0</v>
      </c>
      <c r="W40" s="157"/>
      <c r="X40" s="153"/>
    </row>
    <row r="41" spans="1:37">
      <c r="A41" s="105">
        <v>13</v>
      </c>
      <c r="B41" s="106" t="s">
        <v>182</v>
      </c>
      <c r="C41" s="107" t="s">
        <v>202</v>
      </c>
      <c r="D41" s="108" t="s">
        <v>203</v>
      </c>
      <c r="E41" s="109">
        <v>937</v>
      </c>
      <c r="F41" s="110" t="s">
        <v>146</v>
      </c>
      <c r="H41" s="111">
        <f>ROUND(E41*G41,2)</f>
        <v>0</v>
      </c>
      <c r="J41" s="111">
        <f>ROUND(E41*G41,2)</f>
        <v>0</v>
      </c>
      <c r="K41" s="112">
        <v>0.18906999999999999</v>
      </c>
      <c r="L41" s="112">
        <f>E41*K41</f>
        <v>177.15858999999998</v>
      </c>
      <c r="N41" s="109">
        <f>E41*M41</f>
        <v>0</v>
      </c>
      <c r="O41" s="110">
        <v>23</v>
      </c>
      <c r="P41" s="110" t="s">
        <v>147</v>
      </c>
      <c r="V41" s="113" t="s">
        <v>107</v>
      </c>
      <c r="W41" s="114">
        <v>20.614000000000001</v>
      </c>
      <c r="X41" s="107" t="s">
        <v>204</v>
      </c>
      <c r="Y41" s="107" t="s">
        <v>202</v>
      </c>
      <c r="Z41" s="110" t="s">
        <v>186</v>
      </c>
      <c r="AB41" s="110">
        <v>7</v>
      </c>
      <c r="AJ41" s="84" t="s">
        <v>150</v>
      </c>
      <c r="AK41" s="84" t="s">
        <v>151</v>
      </c>
    </row>
    <row r="42" spans="1:37">
      <c r="D42" s="151" t="s">
        <v>179</v>
      </c>
      <c r="E42" s="152"/>
      <c r="F42" s="153"/>
      <c r="G42" s="154"/>
      <c r="H42" s="154"/>
      <c r="I42" s="154"/>
      <c r="J42" s="154"/>
      <c r="K42" s="155"/>
      <c r="L42" s="155"/>
      <c r="M42" s="152"/>
      <c r="N42" s="152"/>
      <c r="O42" s="153"/>
      <c r="P42" s="153"/>
      <c r="Q42" s="152"/>
      <c r="R42" s="152"/>
      <c r="S42" s="152"/>
      <c r="T42" s="156"/>
      <c r="U42" s="156"/>
      <c r="V42" s="156" t="s">
        <v>0</v>
      </c>
      <c r="W42" s="157"/>
      <c r="X42" s="153"/>
    </row>
    <row r="43" spans="1:37" ht="38.25">
      <c r="A43" s="105">
        <v>14</v>
      </c>
      <c r="B43" s="106" t="s">
        <v>182</v>
      </c>
      <c r="C43" s="107" t="s">
        <v>205</v>
      </c>
      <c r="D43" s="108" t="s">
        <v>206</v>
      </c>
      <c r="E43" s="109">
        <v>878.24</v>
      </c>
      <c r="F43" s="110" t="s">
        <v>146</v>
      </c>
      <c r="H43" s="111">
        <f>ROUND(E43*G43,2)</f>
        <v>0</v>
      </c>
      <c r="J43" s="111">
        <f>ROUND(E43*G43,2)</f>
        <v>0</v>
      </c>
      <c r="K43" s="112">
        <v>0.112</v>
      </c>
      <c r="L43" s="112">
        <f>E43*K43</f>
        <v>98.362880000000004</v>
      </c>
      <c r="N43" s="109">
        <f>E43*M43</f>
        <v>0</v>
      </c>
      <c r="O43" s="110">
        <v>23</v>
      </c>
      <c r="P43" s="110" t="s">
        <v>147</v>
      </c>
      <c r="V43" s="113" t="s">
        <v>107</v>
      </c>
      <c r="W43" s="114">
        <v>34.250999999999998</v>
      </c>
      <c r="X43" s="107" t="s">
        <v>207</v>
      </c>
      <c r="Y43" s="107" t="s">
        <v>205</v>
      </c>
      <c r="Z43" s="110" t="s">
        <v>208</v>
      </c>
      <c r="AB43" s="110">
        <v>7</v>
      </c>
      <c r="AJ43" s="84" t="s">
        <v>150</v>
      </c>
      <c r="AK43" s="84" t="s">
        <v>151</v>
      </c>
    </row>
    <row r="44" spans="1:37">
      <c r="D44" s="151" t="s">
        <v>190</v>
      </c>
      <c r="E44" s="152"/>
      <c r="F44" s="153"/>
      <c r="G44" s="154"/>
      <c r="H44" s="154"/>
      <c r="I44" s="154"/>
      <c r="J44" s="154"/>
      <c r="K44" s="155"/>
      <c r="L44" s="155"/>
      <c r="M44" s="152"/>
      <c r="N44" s="152"/>
      <c r="O44" s="153"/>
      <c r="P44" s="153"/>
      <c r="Q44" s="152"/>
      <c r="R44" s="152"/>
      <c r="S44" s="152"/>
      <c r="T44" s="156"/>
      <c r="U44" s="156"/>
      <c r="V44" s="156" t="s">
        <v>0</v>
      </c>
      <c r="W44" s="157"/>
      <c r="X44" s="153"/>
    </row>
    <row r="45" spans="1:37" ht="25.5">
      <c r="A45" s="105">
        <v>15</v>
      </c>
      <c r="B45" s="106" t="s">
        <v>182</v>
      </c>
      <c r="C45" s="107" t="s">
        <v>209</v>
      </c>
      <c r="D45" s="108" t="s">
        <v>210</v>
      </c>
      <c r="E45" s="109">
        <v>215</v>
      </c>
      <c r="F45" s="110" t="s">
        <v>146</v>
      </c>
      <c r="H45" s="111">
        <f>ROUND(E45*G45,2)</f>
        <v>0</v>
      </c>
      <c r="J45" s="111">
        <f>ROUND(E45*G45,2)</f>
        <v>0</v>
      </c>
      <c r="K45" s="112">
        <v>0.1837</v>
      </c>
      <c r="L45" s="112">
        <f>E45*K45</f>
        <v>39.4955</v>
      </c>
      <c r="N45" s="109">
        <f>E45*M45</f>
        <v>0</v>
      </c>
      <c r="O45" s="110">
        <v>23</v>
      </c>
      <c r="P45" s="110" t="s">
        <v>147</v>
      </c>
      <c r="V45" s="113" t="s">
        <v>107</v>
      </c>
      <c r="W45" s="114">
        <v>119.755</v>
      </c>
      <c r="X45" s="107" t="s">
        <v>211</v>
      </c>
      <c r="Y45" s="107" t="s">
        <v>209</v>
      </c>
      <c r="Z45" s="110" t="s">
        <v>212</v>
      </c>
      <c r="AB45" s="110" t="s">
        <v>86</v>
      </c>
      <c r="AJ45" s="84" t="s">
        <v>150</v>
      </c>
      <c r="AK45" s="84" t="s">
        <v>151</v>
      </c>
    </row>
    <row r="46" spans="1:37" ht="25.5">
      <c r="A46" s="105">
        <v>16</v>
      </c>
      <c r="B46" s="106" t="s">
        <v>182</v>
      </c>
      <c r="C46" s="107" t="s">
        <v>213</v>
      </c>
      <c r="D46" s="108" t="s">
        <v>214</v>
      </c>
      <c r="E46" s="109">
        <v>722</v>
      </c>
      <c r="F46" s="110" t="s">
        <v>146</v>
      </c>
      <c r="H46" s="111">
        <f>ROUND(E46*G46,2)</f>
        <v>0</v>
      </c>
      <c r="J46" s="111">
        <f>ROUND(E46*G46,2)</f>
        <v>0</v>
      </c>
      <c r="K46" s="112">
        <v>7.3999999999999996E-2</v>
      </c>
      <c r="L46" s="112">
        <f>E46*K46</f>
        <v>53.427999999999997</v>
      </c>
      <c r="N46" s="109">
        <f>E46*M46</f>
        <v>0</v>
      </c>
      <c r="O46" s="110">
        <v>23</v>
      </c>
      <c r="P46" s="110" t="s">
        <v>147</v>
      </c>
      <c r="V46" s="113" t="s">
        <v>107</v>
      </c>
      <c r="W46" s="114">
        <v>453.416</v>
      </c>
      <c r="X46" s="107" t="s">
        <v>215</v>
      </c>
      <c r="Y46" s="107" t="s">
        <v>213</v>
      </c>
      <c r="Z46" s="110" t="s">
        <v>212</v>
      </c>
      <c r="AB46" s="110">
        <v>7</v>
      </c>
      <c r="AJ46" s="84" t="s">
        <v>150</v>
      </c>
      <c r="AK46" s="84" t="s">
        <v>151</v>
      </c>
    </row>
    <row r="47" spans="1:37">
      <c r="D47" s="151" t="s">
        <v>216</v>
      </c>
      <c r="E47" s="152"/>
      <c r="F47" s="153"/>
      <c r="G47" s="154"/>
      <c r="H47" s="154"/>
      <c r="I47" s="154"/>
      <c r="J47" s="154"/>
      <c r="K47" s="155"/>
      <c r="L47" s="155"/>
      <c r="M47" s="152"/>
      <c r="N47" s="152"/>
      <c r="O47" s="153"/>
      <c r="P47" s="153"/>
      <c r="Q47" s="152"/>
      <c r="R47" s="152"/>
      <c r="S47" s="152"/>
      <c r="T47" s="156"/>
      <c r="U47" s="156"/>
      <c r="V47" s="156" t="s">
        <v>0</v>
      </c>
      <c r="W47" s="157"/>
      <c r="X47" s="153"/>
    </row>
    <row r="48" spans="1:37">
      <c r="A48" s="105">
        <v>17</v>
      </c>
      <c r="B48" s="106" t="s">
        <v>217</v>
      </c>
      <c r="C48" s="107" t="s">
        <v>218</v>
      </c>
      <c r="D48" s="108" t="s">
        <v>219</v>
      </c>
      <c r="E48" s="109">
        <v>955.74</v>
      </c>
      <c r="F48" s="110" t="s">
        <v>146</v>
      </c>
      <c r="I48" s="111">
        <f>ROUND(E48*G48,2)</f>
        <v>0</v>
      </c>
      <c r="J48" s="111">
        <f>ROUND(E48*G48,2)</f>
        <v>0</v>
      </c>
      <c r="K48" s="112">
        <v>0.222</v>
      </c>
      <c r="L48" s="112">
        <f>E48*K48</f>
        <v>212.17428000000001</v>
      </c>
      <c r="N48" s="109">
        <f>E48*M48</f>
        <v>0</v>
      </c>
      <c r="O48" s="110">
        <v>23</v>
      </c>
      <c r="P48" s="110" t="s">
        <v>147</v>
      </c>
      <c r="V48" s="113" t="s">
        <v>100</v>
      </c>
      <c r="X48" s="107" t="s">
        <v>218</v>
      </c>
      <c r="Y48" s="107" t="s">
        <v>218</v>
      </c>
      <c r="Z48" s="110" t="s">
        <v>220</v>
      </c>
      <c r="AA48" s="107" t="s">
        <v>147</v>
      </c>
      <c r="AB48" s="110">
        <v>8</v>
      </c>
      <c r="AJ48" s="84" t="s">
        <v>221</v>
      </c>
      <c r="AK48" s="84" t="s">
        <v>151</v>
      </c>
    </row>
    <row r="49" spans="1:37">
      <c r="D49" s="151" t="s">
        <v>222</v>
      </c>
      <c r="E49" s="152"/>
      <c r="F49" s="153"/>
      <c r="G49" s="154"/>
      <c r="H49" s="154"/>
      <c r="I49" s="154"/>
      <c r="J49" s="154"/>
      <c r="K49" s="155"/>
      <c r="L49" s="155"/>
      <c r="M49" s="152"/>
      <c r="N49" s="152"/>
      <c r="O49" s="153"/>
      <c r="P49" s="153"/>
      <c r="Q49" s="152"/>
      <c r="R49" s="152"/>
      <c r="S49" s="152"/>
      <c r="T49" s="156"/>
      <c r="U49" s="156"/>
      <c r="V49" s="156" t="s">
        <v>0</v>
      </c>
      <c r="W49" s="157"/>
      <c r="X49" s="153"/>
    </row>
    <row r="50" spans="1:37">
      <c r="D50" s="158" t="s">
        <v>223</v>
      </c>
      <c r="E50" s="159">
        <f>J50</f>
        <v>0</v>
      </c>
      <c r="H50" s="159">
        <f>SUM(H30:H49)</f>
        <v>0</v>
      </c>
      <c r="I50" s="159">
        <f>SUM(I30:I49)</f>
        <v>0</v>
      </c>
      <c r="J50" s="159">
        <f>SUM(J30:J49)</f>
        <v>0</v>
      </c>
      <c r="L50" s="160">
        <f>SUM(L30:L49)</f>
        <v>1547.9978214999999</v>
      </c>
      <c r="N50" s="161">
        <f>SUM(N30:N49)</f>
        <v>0</v>
      </c>
      <c r="W50" s="114">
        <f>SUM(W30:W49)</f>
        <v>724.90899999999999</v>
      </c>
    </row>
    <row r="52" spans="1:37">
      <c r="B52" s="107" t="s">
        <v>224</v>
      </c>
    </row>
    <row r="53" spans="1:37">
      <c r="A53" s="105">
        <v>18</v>
      </c>
      <c r="B53" s="106" t="s">
        <v>225</v>
      </c>
      <c r="C53" s="107" t="s">
        <v>226</v>
      </c>
      <c r="D53" s="108" t="s">
        <v>227</v>
      </c>
      <c r="E53" s="109">
        <v>493.96899999999999</v>
      </c>
      <c r="F53" s="110" t="s">
        <v>228</v>
      </c>
      <c r="H53" s="111">
        <f>ROUND(E53*G53,2)</f>
        <v>0</v>
      </c>
      <c r="J53" s="111">
        <f>ROUND(E53*G53,2)</f>
        <v>0</v>
      </c>
      <c r="L53" s="112">
        <f>E53*K53</f>
        <v>0</v>
      </c>
      <c r="N53" s="109">
        <f>E53*M53</f>
        <v>0</v>
      </c>
      <c r="O53" s="110">
        <v>23</v>
      </c>
      <c r="P53" s="110" t="s">
        <v>147</v>
      </c>
      <c r="V53" s="113" t="s">
        <v>107</v>
      </c>
      <c r="W53" s="114">
        <v>267.23700000000002</v>
      </c>
      <c r="X53" s="107" t="s">
        <v>229</v>
      </c>
      <c r="Y53" s="107" t="s">
        <v>226</v>
      </c>
      <c r="Z53" s="110" t="s">
        <v>149</v>
      </c>
      <c r="AB53" s="110" t="s">
        <v>86</v>
      </c>
      <c r="AJ53" s="84" t="s">
        <v>150</v>
      </c>
      <c r="AK53" s="84" t="s">
        <v>151</v>
      </c>
    </row>
    <row r="54" spans="1:37" ht="25.5">
      <c r="A54" s="105">
        <v>19</v>
      </c>
      <c r="B54" s="106" t="s">
        <v>225</v>
      </c>
      <c r="C54" s="107" t="s">
        <v>230</v>
      </c>
      <c r="D54" s="108" t="s">
        <v>231</v>
      </c>
      <c r="E54" s="109">
        <v>19264.791000000001</v>
      </c>
      <c r="F54" s="110" t="s">
        <v>228</v>
      </c>
      <c r="H54" s="111">
        <f>ROUND(E54*G54,2)</f>
        <v>0</v>
      </c>
      <c r="J54" s="111">
        <f>ROUND(E54*G54,2)</f>
        <v>0</v>
      </c>
      <c r="L54" s="112">
        <f>E54*K54</f>
        <v>0</v>
      </c>
      <c r="N54" s="109">
        <f>E54*M54</f>
        <v>0</v>
      </c>
      <c r="O54" s="110">
        <v>23</v>
      </c>
      <c r="P54" s="110" t="s">
        <v>147</v>
      </c>
      <c r="V54" s="113" t="s">
        <v>107</v>
      </c>
      <c r="X54" s="107" t="s">
        <v>232</v>
      </c>
      <c r="Y54" s="107" t="s">
        <v>230</v>
      </c>
      <c r="Z54" s="110" t="s">
        <v>149</v>
      </c>
      <c r="AB54" s="110" t="s">
        <v>86</v>
      </c>
      <c r="AJ54" s="84" t="s">
        <v>150</v>
      </c>
      <c r="AK54" s="84" t="s">
        <v>151</v>
      </c>
    </row>
    <row r="55" spans="1:37">
      <c r="D55" s="151" t="s">
        <v>233</v>
      </c>
      <c r="E55" s="152"/>
      <c r="F55" s="153"/>
      <c r="G55" s="154"/>
      <c r="H55" s="154"/>
      <c r="I55" s="154"/>
      <c r="J55" s="154"/>
      <c r="K55" s="155"/>
      <c r="L55" s="155"/>
      <c r="M55" s="152"/>
      <c r="N55" s="152"/>
      <c r="O55" s="153"/>
      <c r="P55" s="153"/>
      <c r="Q55" s="152"/>
      <c r="R55" s="152"/>
      <c r="S55" s="152"/>
      <c r="T55" s="156"/>
      <c r="U55" s="156"/>
      <c r="V55" s="156" t="s">
        <v>0</v>
      </c>
      <c r="W55" s="157"/>
      <c r="X55" s="153"/>
    </row>
    <row r="56" spans="1:37">
      <c r="D56" s="151" t="s">
        <v>234</v>
      </c>
      <c r="E56" s="152"/>
      <c r="F56" s="153"/>
      <c r="G56" s="154"/>
      <c r="H56" s="154"/>
      <c r="I56" s="154"/>
      <c r="J56" s="154"/>
      <c r="K56" s="155"/>
      <c r="L56" s="155"/>
      <c r="M56" s="152"/>
      <c r="N56" s="152"/>
      <c r="O56" s="153"/>
      <c r="P56" s="153"/>
      <c r="Q56" s="152"/>
      <c r="R56" s="152"/>
      <c r="S56" s="152"/>
      <c r="T56" s="156"/>
      <c r="U56" s="156"/>
      <c r="V56" s="156" t="s">
        <v>0</v>
      </c>
      <c r="W56" s="157"/>
      <c r="X56" s="153"/>
    </row>
    <row r="57" spans="1:37">
      <c r="A57" s="105">
        <v>20</v>
      </c>
      <c r="B57" s="106" t="s">
        <v>143</v>
      </c>
      <c r="C57" s="107" t="s">
        <v>235</v>
      </c>
      <c r="D57" s="108" t="s">
        <v>236</v>
      </c>
      <c r="E57" s="109">
        <v>493.96899999999999</v>
      </c>
      <c r="F57" s="110" t="s">
        <v>228</v>
      </c>
      <c r="H57" s="111">
        <f>ROUND(E57*G57,2)</f>
        <v>0</v>
      </c>
      <c r="J57" s="111">
        <f>ROUND(E57*G57,2)</f>
        <v>0</v>
      </c>
      <c r="L57" s="112">
        <f>E57*K57</f>
        <v>0</v>
      </c>
      <c r="N57" s="109">
        <f>E57*M57</f>
        <v>0</v>
      </c>
      <c r="O57" s="110">
        <v>23</v>
      </c>
      <c r="P57" s="110" t="s">
        <v>147</v>
      </c>
      <c r="V57" s="113" t="s">
        <v>107</v>
      </c>
      <c r="W57" s="114">
        <v>45.445</v>
      </c>
      <c r="X57" s="107" t="s">
        <v>237</v>
      </c>
      <c r="Y57" s="107" t="s">
        <v>235</v>
      </c>
      <c r="Z57" s="110" t="s">
        <v>149</v>
      </c>
      <c r="AB57" s="110" t="s">
        <v>86</v>
      </c>
      <c r="AJ57" s="84" t="s">
        <v>150</v>
      </c>
      <c r="AK57" s="84" t="s">
        <v>151</v>
      </c>
    </row>
    <row r="58" spans="1:37" ht="25.5">
      <c r="A58" s="105">
        <v>21</v>
      </c>
      <c r="B58" s="106" t="s">
        <v>225</v>
      </c>
      <c r="C58" s="107" t="s">
        <v>238</v>
      </c>
      <c r="D58" s="108" t="s">
        <v>239</v>
      </c>
      <c r="E58" s="109">
        <v>231.94399999999999</v>
      </c>
      <c r="F58" s="110" t="s">
        <v>228</v>
      </c>
      <c r="H58" s="111">
        <f>ROUND(E58*G58,2)</f>
        <v>0</v>
      </c>
      <c r="J58" s="111">
        <f>ROUND(E58*G58,2)</f>
        <v>0</v>
      </c>
      <c r="L58" s="112">
        <f>E58*K58</f>
        <v>0</v>
      </c>
      <c r="N58" s="109">
        <f>E58*M58</f>
        <v>0</v>
      </c>
      <c r="O58" s="110">
        <v>23</v>
      </c>
      <c r="P58" s="110" t="s">
        <v>147</v>
      </c>
      <c r="V58" s="113" t="s">
        <v>107</v>
      </c>
      <c r="X58" s="107" t="s">
        <v>240</v>
      </c>
      <c r="Y58" s="107" t="s">
        <v>238</v>
      </c>
      <c r="Z58" s="110" t="s">
        <v>149</v>
      </c>
      <c r="AB58" s="110">
        <v>7</v>
      </c>
      <c r="AJ58" s="84" t="s">
        <v>150</v>
      </c>
      <c r="AK58" s="84" t="s">
        <v>151</v>
      </c>
    </row>
    <row r="59" spans="1:37" ht="25.5">
      <c r="A59" s="105">
        <v>22</v>
      </c>
      <c r="B59" s="106" t="s">
        <v>143</v>
      </c>
      <c r="C59" s="107" t="s">
        <v>241</v>
      </c>
      <c r="D59" s="108" t="s">
        <v>242</v>
      </c>
      <c r="E59" s="109">
        <v>262.02499999999998</v>
      </c>
      <c r="F59" s="110" t="s">
        <v>228</v>
      </c>
      <c r="H59" s="111">
        <f>ROUND(E59*G59,2)</f>
        <v>0</v>
      </c>
      <c r="J59" s="111">
        <f>ROUND(E59*G59,2)</f>
        <v>0</v>
      </c>
      <c r="L59" s="112">
        <f>E59*K59</f>
        <v>0</v>
      </c>
      <c r="N59" s="109">
        <f>E59*M59</f>
        <v>0</v>
      </c>
      <c r="O59" s="110">
        <v>23</v>
      </c>
      <c r="P59" s="110" t="s">
        <v>147</v>
      </c>
      <c r="V59" s="113" t="s">
        <v>107</v>
      </c>
      <c r="X59" s="107" t="s">
        <v>243</v>
      </c>
      <c r="Y59" s="107" t="s">
        <v>241</v>
      </c>
      <c r="Z59" s="110" t="s">
        <v>149</v>
      </c>
      <c r="AB59" s="110">
        <v>7</v>
      </c>
      <c r="AJ59" s="84" t="s">
        <v>150</v>
      </c>
      <c r="AK59" s="84" t="s">
        <v>151</v>
      </c>
    </row>
    <row r="60" spans="1:37" ht="25.5">
      <c r="A60" s="105">
        <v>23</v>
      </c>
      <c r="B60" s="106" t="s">
        <v>244</v>
      </c>
      <c r="C60" s="107" t="s">
        <v>245</v>
      </c>
      <c r="D60" s="108" t="s">
        <v>246</v>
      </c>
      <c r="E60" s="109">
        <v>1547.998</v>
      </c>
      <c r="F60" s="110" t="s">
        <v>228</v>
      </c>
      <c r="H60" s="111">
        <f>ROUND(E60*G60,2)</f>
        <v>0</v>
      </c>
      <c r="J60" s="111">
        <f>ROUND(E60*G60,2)</f>
        <v>0</v>
      </c>
      <c r="L60" s="112">
        <f>E60*K60</f>
        <v>0</v>
      </c>
      <c r="N60" s="109">
        <f>E60*M60</f>
        <v>0</v>
      </c>
      <c r="O60" s="110">
        <v>23</v>
      </c>
      <c r="P60" s="110" t="s">
        <v>147</v>
      </c>
      <c r="V60" s="113" t="s">
        <v>107</v>
      </c>
      <c r="W60" s="114">
        <v>111.456</v>
      </c>
      <c r="X60" s="107" t="s">
        <v>247</v>
      </c>
      <c r="Y60" s="107" t="s">
        <v>245</v>
      </c>
      <c r="Z60" s="110" t="s">
        <v>186</v>
      </c>
      <c r="AB60" s="110">
        <v>7</v>
      </c>
      <c r="AJ60" s="84" t="s">
        <v>150</v>
      </c>
      <c r="AK60" s="84" t="s">
        <v>151</v>
      </c>
    </row>
    <row r="61" spans="1:37">
      <c r="D61" s="158" t="s">
        <v>248</v>
      </c>
      <c r="E61" s="159">
        <f>J61</f>
        <v>0</v>
      </c>
      <c r="H61" s="159">
        <f>SUM(H52:H60)</f>
        <v>0</v>
      </c>
      <c r="I61" s="159">
        <f>SUM(I52:I60)</f>
        <v>0</v>
      </c>
      <c r="J61" s="159">
        <f>SUM(J52:J60)</f>
        <v>0</v>
      </c>
      <c r="L61" s="160">
        <f>SUM(L52:L60)</f>
        <v>0</v>
      </c>
      <c r="N61" s="161">
        <f>SUM(N52:N60)</f>
        <v>0</v>
      </c>
      <c r="W61" s="114">
        <f>SUM(W52:W60)</f>
        <v>424.13800000000003</v>
      </c>
    </row>
    <row r="63" spans="1:37">
      <c r="D63" s="158" t="s">
        <v>249</v>
      </c>
      <c r="E63" s="161">
        <f>J63</f>
        <v>0</v>
      </c>
      <c r="H63" s="159">
        <f>+H23+H28+H50+H61</f>
        <v>0</v>
      </c>
      <c r="I63" s="159">
        <f>+I23+I28+I50+I61</f>
        <v>0</v>
      </c>
      <c r="J63" s="159">
        <f>+J23+J28+J50+J61</f>
        <v>0</v>
      </c>
      <c r="L63" s="160">
        <f>+L23+L28+L50+L61</f>
        <v>1547.9978214999999</v>
      </c>
      <c r="N63" s="161">
        <f>+N23+N28+N50+N61</f>
        <v>493.96899999999994</v>
      </c>
      <c r="W63" s="114">
        <f>+W23+W28+W50+W61</f>
        <v>1737.828</v>
      </c>
    </row>
    <row r="65" spans="1:37">
      <c r="B65" s="150" t="s">
        <v>250</v>
      </c>
    </row>
    <row r="66" spans="1:37">
      <c r="B66" s="107" t="s">
        <v>251</v>
      </c>
    </row>
    <row r="67" spans="1:37" ht="25.5">
      <c r="A67" s="105">
        <v>24</v>
      </c>
      <c r="B67" s="106" t="s">
        <v>252</v>
      </c>
      <c r="C67" s="107" t="s">
        <v>253</v>
      </c>
      <c r="D67" s="108" t="s">
        <v>254</v>
      </c>
      <c r="E67" s="109">
        <v>11927.5</v>
      </c>
      <c r="F67" s="110" t="s">
        <v>255</v>
      </c>
      <c r="H67" s="111">
        <f>ROUND(E67*G67,2)</f>
        <v>0</v>
      </c>
      <c r="J67" s="111">
        <f>ROUND(E67*G67,2)</f>
        <v>0</v>
      </c>
      <c r="K67" s="112">
        <v>5.0000000000000002E-5</v>
      </c>
      <c r="L67" s="112">
        <f>E67*K67</f>
        <v>0.59637499999999999</v>
      </c>
      <c r="N67" s="109">
        <f>E67*M67</f>
        <v>0</v>
      </c>
      <c r="O67" s="110">
        <v>23</v>
      </c>
      <c r="P67" s="110" t="s">
        <v>147</v>
      </c>
      <c r="V67" s="113" t="s">
        <v>256</v>
      </c>
      <c r="W67" s="114">
        <v>417.46300000000002</v>
      </c>
      <c r="X67" s="107" t="s">
        <v>257</v>
      </c>
      <c r="Y67" s="107" t="s">
        <v>253</v>
      </c>
      <c r="Z67" s="110" t="s">
        <v>258</v>
      </c>
      <c r="AB67" s="110" t="s">
        <v>86</v>
      </c>
      <c r="AJ67" s="84" t="s">
        <v>259</v>
      </c>
      <c r="AK67" s="84" t="s">
        <v>151</v>
      </c>
    </row>
    <row r="68" spans="1:37">
      <c r="D68" s="151" t="s">
        <v>260</v>
      </c>
      <c r="E68" s="152"/>
      <c r="F68" s="153"/>
      <c r="G68" s="154"/>
      <c r="H68" s="154"/>
      <c r="I68" s="154"/>
      <c r="J68" s="154"/>
      <c r="K68" s="155"/>
      <c r="L68" s="155"/>
      <c r="M68" s="152"/>
      <c r="N68" s="152"/>
      <c r="O68" s="153"/>
      <c r="P68" s="153"/>
      <c r="Q68" s="152"/>
      <c r="R68" s="152"/>
      <c r="S68" s="152"/>
      <c r="T68" s="156"/>
      <c r="U68" s="156"/>
      <c r="V68" s="156" t="s">
        <v>0</v>
      </c>
      <c r="W68" s="157"/>
      <c r="X68" s="153"/>
    </row>
    <row r="69" spans="1:37">
      <c r="D69" s="151" t="s">
        <v>261</v>
      </c>
      <c r="E69" s="152"/>
      <c r="F69" s="153"/>
      <c r="G69" s="154"/>
      <c r="H69" s="154"/>
      <c r="I69" s="154"/>
      <c r="J69" s="154"/>
      <c r="K69" s="155"/>
      <c r="L69" s="155"/>
      <c r="M69" s="152"/>
      <c r="N69" s="152"/>
      <c r="O69" s="153"/>
      <c r="P69" s="153"/>
      <c r="Q69" s="152"/>
      <c r="R69" s="152"/>
      <c r="S69" s="152"/>
      <c r="T69" s="156"/>
      <c r="U69" s="156"/>
      <c r="V69" s="156" t="s">
        <v>0</v>
      </c>
      <c r="W69" s="157"/>
      <c r="X69" s="153"/>
    </row>
    <row r="70" spans="1:37">
      <c r="D70" s="151" t="s">
        <v>262</v>
      </c>
      <c r="E70" s="152"/>
      <c r="F70" s="153"/>
      <c r="G70" s="154"/>
      <c r="H70" s="154"/>
      <c r="I70" s="154"/>
      <c r="J70" s="154"/>
      <c r="K70" s="155"/>
      <c r="L70" s="155"/>
      <c r="M70" s="152"/>
      <c r="N70" s="152"/>
      <c r="O70" s="153"/>
      <c r="P70" s="153"/>
      <c r="Q70" s="152"/>
      <c r="R70" s="152"/>
      <c r="S70" s="152"/>
      <c r="T70" s="156"/>
      <c r="U70" s="156"/>
      <c r="V70" s="156" t="s">
        <v>0</v>
      </c>
      <c r="W70" s="157"/>
      <c r="X70" s="153"/>
    </row>
    <row r="71" spans="1:37">
      <c r="D71" s="151" t="s">
        <v>263</v>
      </c>
      <c r="E71" s="152"/>
      <c r="F71" s="153"/>
      <c r="G71" s="154"/>
      <c r="H71" s="154"/>
      <c r="I71" s="154"/>
      <c r="J71" s="154"/>
      <c r="K71" s="155"/>
      <c r="L71" s="155"/>
      <c r="M71" s="152"/>
      <c r="N71" s="152"/>
      <c r="O71" s="153"/>
      <c r="P71" s="153"/>
      <c r="Q71" s="152"/>
      <c r="R71" s="152"/>
      <c r="S71" s="152"/>
      <c r="T71" s="156"/>
      <c r="U71" s="156"/>
      <c r="V71" s="156" t="s">
        <v>0</v>
      </c>
      <c r="W71" s="157"/>
      <c r="X71" s="153"/>
    </row>
    <row r="72" spans="1:37" ht="25.5">
      <c r="A72" s="105">
        <v>25</v>
      </c>
      <c r="B72" s="106" t="s">
        <v>217</v>
      </c>
      <c r="C72" s="107" t="s">
        <v>264</v>
      </c>
      <c r="D72" s="108" t="s">
        <v>265</v>
      </c>
      <c r="E72" s="109">
        <v>0.16</v>
      </c>
      <c r="F72" s="110" t="s">
        <v>228</v>
      </c>
      <c r="I72" s="111">
        <f>ROUND(E72*G72,2)</f>
        <v>0</v>
      </c>
      <c r="J72" s="111">
        <f>ROUND(E72*G72,2)</f>
        <v>0</v>
      </c>
      <c r="K72" s="112">
        <v>1</v>
      </c>
      <c r="L72" s="112">
        <f>E72*K72</f>
        <v>0.16</v>
      </c>
      <c r="N72" s="109">
        <f>E72*M72</f>
        <v>0</v>
      </c>
      <c r="O72" s="110">
        <v>23</v>
      </c>
      <c r="P72" s="110" t="s">
        <v>147</v>
      </c>
      <c r="V72" s="113" t="s">
        <v>100</v>
      </c>
      <c r="X72" s="107" t="s">
        <v>264</v>
      </c>
      <c r="Y72" s="107" t="s">
        <v>264</v>
      </c>
      <c r="Z72" s="110" t="s">
        <v>266</v>
      </c>
      <c r="AA72" s="107" t="s">
        <v>147</v>
      </c>
      <c r="AB72" s="110">
        <v>2</v>
      </c>
      <c r="AJ72" s="84" t="s">
        <v>267</v>
      </c>
      <c r="AK72" s="84" t="s">
        <v>151</v>
      </c>
    </row>
    <row r="73" spans="1:37">
      <c r="D73" s="151" t="s">
        <v>268</v>
      </c>
      <c r="E73" s="152"/>
      <c r="F73" s="153"/>
      <c r="G73" s="154"/>
      <c r="H73" s="154"/>
      <c r="I73" s="154"/>
      <c r="J73" s="154"/>
      <c r="K73" s="155"/>
      <c r="L73" s="155"/>
      <c r="M73" s="152"/>
      <c r="N73" s="152"/>
      <c r="O73" s="153"/>
      <c r="P73" s="153"/>
      <c r="Q73" s="152"/>
      <c r="R73" s="152"/>
      <c r="S73" s="152"/>
      <c r="T73" s="156"/>
      <c r="U73" s="156"/>
      <c r="V73" s="156" t="s">
        <v>0</v>
      </c>
      <c r="W73" s="157"/>
      <c r="X73" s="153"/>
    </row>
    <row r="74" spans="1:37" ht="25.5">
      <c r="A74" s="105">
        <v>26</v>
      </c>
      <c r="B74" s="106" t="s">
        <v>217</v>
      </c>
      <c r="C74" s="107" t="s">
        <v>269</v>
      </c>
      <c r="D74" s="108" t="s">
        <v>270</v>
      </c>
      <c r="E74" s="109">
        <v>12.364000000000001</v>
      </c>
      <c r="F74" s="110" t="s">
        <v>228</v>
      </c>
      <c r="I74" s="111">
        <f>ROUND(E74*G74,2)</f>
        <v>0</v>
      </c>
      <c r="J74" s="111">
        <f>ROUND(E74*G74,2)</f>
        <v>0</v>
      </c>
      <c r="K74" s="112">
        <v>1</v>
      </c>
      <c r="L74" s="112">
        <f>E74*K74</f>
        <v>12.364000000000001</v>
      </c>
      <c r="N74" s="109">
        <f>E74*M74</f>
        <v>0</v>
      </c>
      <c r="O74" s="110">
        <v>23</v>
      </c>
      <c r="P74" s="110" t="s">
        <v>147</v>
      </c>
      <c r="V74" s="113" t="s">
        <v>100</v>
      </c>
      <c r="X74" s="107" t="s">
        <v>269</v>
      </c>
      <c r="Y74" s="107" t="s">
        <v>269</v>
      </c>
      <c r="Z74" s="110" t="s">
        <v>271</v>
      </c>
      <c r="AA74" s="107" t="s">
        <v>147</v>
      </c>
      <c r="AB74" s="110">
        <v>2</v>
      </c>
      <c r="AJ74" s="84" t="s">
        <v>267</v>
      </c>
      <c r="AK74" s="84" t="s">
        <v>151</v>
      </c>
    </row>
    <row r="75" spans="1:37">
      <c r="D75" s="151" t="s">
        <v>272</v>
      </c>
      <c r="E75" s="152"/>
      <c r="F75" s="153"/>
      <c r="G75" s="154"/>
      <c r="H75" s="154"/>
      <c r="I75" s="154"/>
      <c r="J75" s="154"/>
      <c r="K75" s="155"/>
      <c r="L75" s="155"/>
      <c r="M75" s="152"/>
      <c r="N75" s="152"/>
      <c r="O75" s="153"/>
      <c r="P75" s="153"/>
      <c r="Q75" s="152"/>
      <c r="R75" s="152"/>
      <c r="S75" s="152"/>
      <c r="T75" s="156"/>
      <c r="U75" s="156"/>
      <c r="V75" s="156" t="s">
        <v>0</v>
      </c>
      <c r="W75" s="157"/>
      <c r="X75" s="153"/>
    </row>
    <row r="76" spans="1:37" ht="25.5">
      <c r="A76" s="105">
        <v>27</v>
      </c>
      <c r="B76" s="106" t="s">
        <v>252</v>
      </c>
      <c r="C76" s="107" t="s">
        <v>273</v>
      </c>
      <c r="D76" s="108" t="s">
        <v>274</v>
      </c>
      <c r="E76" s="109">
        <v>13.12</v>
      </c>
      <c r="F76" s="110" t="s">
        <v>228</v>
      </c>
      <c r="H76" s="111">
        <f>ROUND(E76*G76,2)</f>
        <v>0</v>
      </c>
      <c r="J76" s="111">
        <f>ROUND(E76*G76,2)</f>
        <v>0</v>
      </c>
      <c r="L76" s="112">
        <f>E76*K76</f>
        <v>0</v>
      </c>
      <c r="N76" s="109">
        <f>E76*M76</f>
        <v>0</v>
      </c>
      <c r="O76" s="110">
        <v>23</v>
      </c>
      <c r="P76" s="110" t="s">
        <v>147</v>
      </c>
      <c r="V76" s="113" t="s">
        <v>256</v>
      </c>
      <c r="W76" s="114">
        <v>43.65</v>
      </c>
      <c r="X76" s="107" t="s">
        <v>275</v>
      </c>
      <c r="Y76" s="107" t="s">
        <v>273</v>
      </c>
      <c r="Z76" s="110" t="s">
        <v>258</v>
      </c>
      <c r="AB76" s="110" t="s">
        <v>86</v>
      </c>
      <c r="AJ76" s="84" t="s">
        <v>259</v>
      </c>
      <c r="AK76" s="84" t="s">
        <v>151</v>
      </c>
    </row>
    <row r="77" spans="1:37">
      <c r="D77" s="158" t="s">
        <v>276</v>
      </c>
      <c r="E77" s="159">
        <f>J77</f>
        <v>0</v>
      </c>
      <c r="H77" s="159">
        <f>SUM(H65:H76)</f>
        <v>0</v>
      </c>
      <c r="I77" s="159">
        <f>SUM(I65:I76)</f>
        <v>0</v>
      </c>
      <c r="J77" s="159">
        <f>SUM(J65:J76)</f>
        <v>0</v>
      </c>
      <c r="L77" s="160">
        <f>SUM(L65:L76)</f>
        <v>13.120375000000001</v>
      </c>
      <c r="N77" s="161">
        <f>SUM(N65:N76)</f>
        <v>0</v>
      </c>
      <c r="W77" s="114">
        <f>SUM(W65:W76)</f>
        <v>461.113</v>
      </c>
    </row>
    <row r="79" spans="1:37">
      <c r="B79" s="107" t="s">
        <v>277</v>
      </c>
    </row>
    <row r="80" spans="1:37">
      <c r="A80" s="105">
        <v>28</v>
      </c>
      <c r="B80" s="106" t="s">
        <v>278</v>
      </c>
      <c r="C80" s="107" t="s">
        <v>279</v>
      </c>
      <c r="D80" s="108" t="s">
        <v>280</v>
      </c>
      <c r="E80" s="109">
        <v>500</v>
      </c>
      <c r="F80" s="110" t="s">
        <v>146</v>
      </c>
      <c r="H80" s="111">
        <f>ROUND(E80*G80,2)</f>
        <v>0</v>
      </c>
      <c r="J80" s="111">
        <f>ROUND(E80*G80,2)</f>
        <v>0</v>
      </c>
      <c r="K80" s="112">
        <v>1.6000000000000001E-4</v>
      </c>
      <c r="L80" s="112">
        <f>E80*K80</f>
        <v>0.08</v>
      </c>
      <c r="N80" s="109">
        <f>E80*M80</f>
        <v>0</v>
      </c>
      <c r="O80" s="110">
        <v>23</v>
      </c>
      <c r="P80" s="110" t="s">
        <v>147</v>
      </c>
      <c r="V80" s="113" t="s">
        <v>256</v>
      </c>
      <c r="W80" s="114">
        <v>130</v>
      </c>
      <c r="X80" s="107" t="s">
        <v>281</v>
      </c>
      <c r="Y80" s="107" t="s">
        <v>279</v>
      </c>
      <c r="Z80" s="110" t="s">
        <v>282</v>
      </c>
      <c r="AB80" s="110" t="s">
        <v>86</v>
      </c>
      <c r="AJ80" s="84" t="s">
        <v>259</v>
      </c>
      <c r="AK80" s="84" t="s">
        <v>151</v>
      </c>
    </row>
    <row r="81" spans="1:37">
      <c r="D81" s="151" t="s">
        <v>283</v>
      </c>
      <c r="E81" s="152"/>
      <c r="F81" s="153"/>
      <c r="G81" s="154"/>
      <c r="H81" s="154"/>
      <c r="I81" s="154"/>
      <c r="J81" s="154"/>
      <c r="K81" s="155"/>
      <c r="L81" s="155"/>
      <c r="M81" s="152"/>
      <c r="N81" s="152"/>
      <c r="O81" s="153"/>
      <c r="P81" s="153"/>
      <c r="Q81" s="152"/>
      <c r="R81" s="152"/>
      <c r="S81" s="152"/>
      <c r="T81" s="156"/>
      <c r="U81" s="156"/>
      <c r="V81" s="156" t="s">
        <v>0</v>
      </c>
      <c r="W81" s="157"/>
      <c r="X81" s="153"/>
    </row>
    <row r="82" spans="1:37">
      <c r="A82" s="105">
        <v>29</v>
      </c>
      <c r="B82" s="106" t="s">
        <v>278</v>
      </c>
      <c r="C82" s="107" t="s">
        <v>284</v>
      </c>
      <c r="D82" s="108" t="s">
        <v>285</v>
      </c>
      <c r="E82" s="109">
        <v>500</v>
      </c>
      <c r="F82" s="110" t="s">
        <v>146</v>
      </c>
      <c r="H82" s="111">
        <f>ROUND(E82*G82,2)</f>
        <v>0</v>
      </c>
      <c r="J82" s="111">
        <f>ROUND(E82*G82,2)</f>
        <v>0</v>
      </c>
      <c r="K82" s="112">
        <v>8.0000000000000007E-5</v>
      </c>
      <c r="L82" s="112">
        <f>E82*K82</f>
        <v>0.04</v>
      </c>
      <c r="N82" s="109">
        <f>E82*M82</f>
        <v>0</v>
      </c>
      <c r="O82" s="110">
        <v>23</v>
      </c>
      <c r="P82" s="110" t="s">
        <v>147</v>
      </c>
      <c r="V82" s="113" t="s">
        <v>256</v>
      </c>
      <c r="W82" s="114">
        <v>65.5</v>
      </c>
      <c r="X82" s="107" t="s">
        <v>286</v>
      </c>
      <c r="Y82" s="107" t="s">
        <v>284</v>
      </c>
      <c r="Z82" s="110" t="s">
        <v>282</v>
      </c>
      <c r="AB82" s="110" t="s">
        <v>86</v>
      </c>
      <c r="AJ82" s="84" t="s">
        <v>259</v>
      </c>
      <c r="AK82" s="84" t="s">
        <v>151</v>
      </c>
    </row>
    <row r="83" spans="1:37">
      <c r="D83" s="158" t="s">
        <v>287</v>
      </c>
      <c r="E83" s="159">
        <f>J83</f>
        <v>0</v>
      </c>
      <c r="H83" s="159">
        <f>SUM(H79:H82)</f>
        <v>0</v>
      </c>
      <c r="I83" s="159">
        <f>SUM(I79:I82)</f>
        <v>0</v>
      </c>
      <c r="J83" s="159">
        <f>SUM(J79:J82)</f>
        <v>0</v>
      </c>
      <c r="L83" s="160">
        <f>SUM(L79:L82)</f>
        <v>0.12</v>
      </c>
      <c r="N83" s="161">
        <f>SUM(N79:N82)</f>
        <v>0</v>
      </c>
      <c r="W83" s="114">
        <f>SUM(W79:W82)</f>
        <v>195.5</v>
      </c>
    </row>
    <row r="85" spans="1:37">
      <c r="D85" s="158" t="s">
        <v>288</v>
      </c>
      <c r="E85" s="159">
        <f>J85</f>
        <v>0</v>
      </c>
      <c r="H85" s="159">
        <f>+H77+H83</f>
        <v>0</v>
      </c>
      <c r="I85" s="159">
        <f>+I77+I83</f>
        <v>0</v>
      </c>
      <c r="J85" s="159">
        <f>+J77+J83</f>
        <v>0</v>
      </c>
      <c r="L85" s="160">
        <f>+L77+L83</f>
        <v>13.240375</v>
      </c>
      <c r="N85" s="161">
        <f>+N77+N83</f>
        <v>0</v>
      </c>
      <c r="W85" s="114">
        <f>+W77+W83</f>
        <v>656.61300000000006</v>
      </c>
    </row>
    <row r="87" spans="1:37">
      <c r="D87" s="163" t="s">
        <v>289</v>
      </c>
      <c r="E87" s="159">
        <f>J87</f>
        <v>0</v>
      </c>
      <c r="H87" s="159">
        <f>+H63+H85</f>
        <v>0</v>
      </c>
      <c r="I87" s="159">
        <f>+I63+I85</f>
        <v>0</v>
      </c>
      <c r="J87" s="159">
        <f>+J63+J85</f>
        <v>0</v>
      </c>
      <c r="L87" s="160">
        <f>+L63+L85</f>
        <v>1561.2381965</v>
      </c>
      <c r="N87" s="161">
        <f>+N63+N85</f>
        <v>493.96899999999994</v>
      </c>
      <c r="W87" s="114">
        <f>+W63+W85</f>
        <v>2394.4409999999998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"/>
  <sheetViews>
    <sheetView showGridLines="0" workbookViewId="0">
      <pane ySplit="10" topLeftCell="A11" activePane="bottomLeft" state="frozen"/>
      <selection pane="bottomLeft" activeCell="B16" sqref="B16"/>
    </sheetView>
  </sheetViews>
  <sheetFormatPr defaultRowHeight="12.75"/>
  <cols>
    <col min="1" max="1" width="15.7109375" style="93" customWidth="1"/>
    <col min="2" max="3" width="45.7109375" style="93" customWidth="1"/>
    <col min="4" max="4" width="11.28515625" style="94" customWidth="1"/>
    <col min="5" max="16384" width="9.140625" style="84"/>
  </cols>
  <sheetData>
    <row r="1" spans="1:6">
      <c r="A1" s="95" t="s">
        <v>116</v>
      </c>
      <c r="B1" s="96"/>
      <c r="C1" s="96"/>
      <c r="D1" s="88" t="s">
        <v>291</v>
      </c>
    </row>
    <row r="2" spans="1:6">
      <c r="A2" s="95" t="s">
        <v>117</v>
      </c>
      <c r="B2" s="96"/>
      <c r="C2" s="96"/>
      <c r="D2" s="88" t="s">
        <v>118</v>
      </c>
    </row>
    <row r="3" spans="1:6">
      <c r="A3" s="95" t="s">
        <v>15</v>
      </c>
      <c r="B3" s="96"/>
      <c r="C3" s="96"/>
      <c r="D3" s="88" t="s">
        <v>295</v>
      </c>
    </row>
    <row r="4" spans="1:6">
      <c r="A4" s="96"/>
      <c r="B4" s="96"/>
      <c r="C4" s="96"/>
      <c r="D4" s="96"/>
    </row>
    <row r="5" spans="1:6">
      <c r="A5" s="95" t="s">
        <v>119</v>
      </c>
      <c r="B5" s="96"/>
      <c r="C5" s="96"/>
      <c r="D5" s="96"/>
    </row>
    <row r="6" spans="1:6">
      <c r="A6" s="95" t="s">
        <v>120</v>
      </c>
      <c r="B6" s="96"/>
      <c r="C6" s="96"/>
      <c r="D6" s="96"/>
    </row>
    <row r="7" spans="1:6">
      <c r="A7" s="95" t="s">
        <v>121</v>
      </c>
      <c r="B7" s="96"/>
      <c r="C7" s="96"/>
      <c r="D7" s="96"/>
    </row>
    <row r="8" spans="1:6">
      <c r="A8" s="84" t="s">
        <v>122</v>
      </c>
      <c r="B8" s="97"/>
      <c r="C8" s="98"/>
      <c r="D8" s="99"/>
    </row>
    <row r="9" spans="1:6">
      <c r="A9" s="100" t="s">
        <v>67</v>
      </c>
      <c r="B9" s="100" t="s">
        <v>68</v>
      </c>
      <c r="C9" s="100" t="s">
        <v>69</v>
      </c>
      <c r="D9" s="101" t="s">
        <v>70</v>
      </c>
      <c r="F9" s="84" t="s">
        <v>290</v>
      </c>
    </row>
    <row r="10" spans="1:6">
      <c r="A10" s="102"/>
      <c r="B10" s="102"/>
      <c r="C10" s="103"/>
      <c r="D10" s="104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23"/>
  <sheetViews>
    <sheetView showGridLines="0" workbookViewId="0">
      <pane xSplit="1" ySplit="10" topLeftCell="B11" activePane="bottomRight" state="frozen"/>
      <selection pane="topRight"/>
      <selection pane="bottomLeft"/>
      <selection pane="bottomRight" activeCell="D19" sqref="D19"/>
    </sheetView>
  </sheetViews>
  <sheetFormatPr defaultRowHeight="12.75"/>
  <cols>
    <col min="1" max="1" width="42.28515625" style="84" customWidth="1"/>
    <col min="2" max="4" width="9.7109375" style="85" customWidth="1"/>
    <col min="5" max="5" width="9.7109375" style="86" customWidth="1"/>
    <col min="6" max="6" width="8.7109375" style="87" customWidth="1"/>
    <col min="7" max="7" width="9.140625" style="87"/>
    <col min="8" max="23" width="9.140625" style="84"/>
    <col min="24" max="25" width="5.7109375" style="84" customWidth="1"/>
    <col min="26" max="26" width="6.5703125" style="84" customWidth="1"/>
    <col min="27" max="27" width="24.28515625" style="84" customWidth="1"/>
    <col min="28" max="28" width="4.28515625" style="84" customWidth="1"/>
    <col min="29" max="29" width="8.28515625" style="84" customWidth="1"/>
    <col min="30" max="30" width="8.7109375" style="84" customWidth="1"/>
    <col min="31" max="16384" width="9.140625" style="84"/>
  </cols>
  <sheetData>
    <row r="1" spans="1:30">
      <c r="A1" s="88" t="s">
        <v>116</v>
      </c>
      <c r="C1" s="84"/>
      <c r="E1" s="88" t="s">
        <v>291</v>
      </c>
      <c r="F1" s="84"/>
      <c r="G1" s="84"/>
      <c r="Z1" s="81" t="s">
        <v>5</v>
      </c>
      <c r="AA1" s="81" t="s">
        <v>6</v>
      </c>
      <c r="AB1" s="81" t="s">
        <v>7</v>
      </c>
      <c r="AC1" s="81" t="s">
        <v>8</v>
      </c>
      <c r="AD1" s="81" t="s">
        <v>9</v>
      </c>
    </row>
    <row r="2" spans="1:30">
      <c r="A2" s="88" t="s">
        <v>117</v>
      </c>
      <c r="C2" s="84"/>
      <c r="E2" s="88" t="s">
        <v>118</v>
      </c>
      <c r="F2" s="84"/>
      <c r="G2" s="84"/>
      <c r="Z2" s="81" t="s">
        <v>12</v>
      </c>
      <c r="AA2" s="82" t="s">
        <v>71</v>
      </c>
      <c r="AB2" s="82" t="s">
        <v>14</v>
      </c>
      <c r="AC2" s="82"/>
      <c r="AD2" s="83"/>
    </row>
    <row r="3" spans="1:30">
      <c r="A3" s="88" t="s">
        <v>15</v>
      </c>
      <c r="C3" s="84"/>
      <c r="E3" s="88" t="s">
        <v>294</v>
      </c>
      <c r="F3" s="84"/>
      <c r="G3" s="84"/>
      <c r="Z3" s="81" t="s">
        <v>16</v>
      </c>
      <c r="AA3" s="82" t="s">
        <v>72</v>
      </c>
      <c r="AB3" s="82" t="s">
        <v>14</v>
      </c>
      <c r="AC3" s="82" t="s">
        <v>18</v>
      </c>
      <c r="AD3" s="83" t="s">
        <v>19</v>
      </c>
    </row>
    <row r="4" spans="1:30">
      <c r="B4" s="84"/>
      <c r="C4" s="84"/>
      <c r="D4" s="84"/>
      <c r="E4" s="84"/>
      <c r="F4" s="84"/>
      <c r="G4" s="84"/>
      <c r="Z4" s="81" t="s">
        <v>20</v>
      </c>
      <c r="AA4" s="82" t="s">
        <v>73</v>
      </c>
      <c r="AB4" s="82" t="s">
        <v>14</v>
      </c>
      <c r="AC4" s="82"/>
      <c r="AD4" s="83"/>
    </row>
    <row r="5" spans="1:30">
      <c r="A5" s="88" t="s">
        <v>119</v>
      </c>
      <c r="B5" s="84"/>
      <c r="C5" s="84"/>
      <c r="D5" s="84"/>
      <c r="E5" s="84"/>
      <c r="F5" s="84"/>
      <c r="G5" s="84"/>
      <c r="Z5" s="81" t="s">
        <v>22</v>
      </c>
      <c r="AA5" s="82" t="s">
        <v>72</v>
      </c>
      <c r="AB5" s="82" t="s">
        <v>14</v>
      </c>
      <c r="AC5" s="82" t="s">
        <v>18</v>
      </c>
      <c r="AD5" s="83" t="s">
        <v>19</v>
      </c>
    </row>
    <row r="6" spans="1:30">
      <c r="A6" s="88" t="s">
        <v>120</v>
      </c>
      <c r="B6" s="84"/>
      <c r="C6" s="84"/>
      <c r="D6" s="84"/>
      <c r="E6" s="84"/>
      <c r="F6" s="84"/>
      <c r="G6" s="84"/>
    </row>
    <row r="7" spans="1:30">
      <c r="A7" s="88" t="s">
        <v>121</v>
      </c>
      <c r="B7" s="84"/>
      <c r="C7" s="84"/>
      <c r="D7" s="84"/>
      <c r="E7" s="84"/>
      <c r="F7" s="84"/>
      <c r="G7" s="84"/>
    </row>
    <row r="8" spans="1:30" ht="13.5">
      <c r="B8" s="89" t="str">
        <f>CONCATENATE(AA2," ",AB2," ",AC2," ",AD2)</f>
        <v xml:space="preserve">Rekapitulácia rozpočtu v EUR  </v>
      </c>
      <c r="G8" s="84"/>
    </row>
    <row r="9" spans="1:30">
      <c r="A9" s="90" t="s">
        <v>74</v>
      </c>
      <c r="B9" s="90" t="s">
        <v>31</v>
      </c>
      <c r="C9" s="90" t="s">
        <v>32</v>
      </c>
      <c r="D9" s="90" t="s">
        <v>33</v>
      </c>
      <c r="E9" s="91" t="s">
        <v>75</v>
      </c>
      <c r="F9" s="91" t="s">
        <v>35</v>
      </c>
      <c r="G9" s="91" t="s">
        <v>40</v>
      </c>
    </row>
    <row r="10" spans="1:30">
      <c r="A10" s="92"/>
      <c r="B10" s="92"/>
      <c r="C10" s="92" t="s">
        <v>57</v>
      </c>
      <c r="D10" s="92"/>
      <c r="E10" s="92" t="s">
        <v>33</v>
      </c>
      <c r="F10" s="92" t="s">
        <v>33</v>
      </c>
      <c r="G10" s="92" t="s">
        <v>33</v>
      </c>
    </row>
    <row r="12" spans="1:30">
      <c r="A12" s="84" t="s">
        <v>142</v>
      </c>
      <c r="E12" s="86">
        <f>Prehlad!L23</f>
        <v>0</v>
      </c>
      <c r="F12" s="87">
        <f>Prehlad!N23</f>
        <v>493.96899999999994</v>
      </c>
      <c r="G12" s="87">
        <f>Prehlad!W23</f>
        <v>584.09600000000012</v>
      </c>
    </row>
    <row r="13" spans="1:30">
      <c r="A13" s="84" t="s">
        <v>175</v>
      </c>
      <c r="E13" s="86">
        <f>Prehlad!L28</f>
        <v>0</v>
      </c>
      <c r="F13" s="87">
        <f>Prehlad!N28</f>
        <v>0</v>
      </c>
      <c r="G13" s="87">
        <f>Prehlad!W28</f>
        <v>4.6849999999999996</v>
      </c>
    </row>
    <row r="14" spans="1:30">
      <c r="A14" s="84" t="s">
        <v>181</v>
      </c>
      <c r="E14" s="86">
        <f>Prehlad!L50</f>
        <v>1547.9978214999999</v>
      </c>
      <c r="F14" s="87">
        <f>Prehlad!N50</f>
        <v>0</v>
      </c>
      <c r="G14" s="87">
        <f>Prehlad!W50</f>
        <v>724.90899999999999</v>
      </c>
    </row>
    <row r="15" spans="1:30">
      <c r="A15" s="84" t="s">
        <v>224</v>
      </c>
      <c r="E15" s="86">
        <f>Prehlad!L61</f>
        <v>0</v>
      </c>
      <c r="F15" s="87">
        <f>Prehlad!N61</f>
        <v>0</v>
      </c>
      <c r="G15" s="87">
        <f>Prehlad!W61</f>
        <v>424.13800000000003</v>
      </c>
    </row>
    <row r="16" spans="1:30">
      <c r="A16" s="84" t="s">
        <v>249</v>
      </c>
      <c r="E16" s="86">
        <f>Prehlad!L63</f>
        <v>1547.9978214999999</v>
      </c>
      <c r="F16" s="87">
        <f>Prehlad!N63</f>
        <v>493.96899999999994</v>
      </c>
      <c r="G16" s="87">
        <f>Prehlad!W63</f>
        <v>1737.828</v>
      </c>
    </row>
    <row r="18" spans="1:7">
      <c r="A18" s="84" t="s">
        <v>251</v>
      </c>
      <c r="E18" s="86">
        <f>Prehlad!L77</f>
        <v>13.120375000000001</v>
      </c>
      <c r="F18" s="87">
        <f>Prehlad!N77</f>
        <v>0</v>
      </c>
      <c r="G18" s="87">
        <f>Prehlad!W77</f>
        <v>461.113</v>
      </c>
    </row>
    <row r="19" spans="1:7">
      <c r="A19" s="84" t="s">
        <v>277</v>
      </c>
      <c r="E19" s="86">
        <f>Prehlad!L83</f>
        <v>0.12</v>
      </c>
      <c r="F19" s="87">
        <f>Prehlad!N83</f>
        <v>0</v>
      </c>
      <c r="G19" s="87">
        <f>Prehlad!W83</f>
        <v>195.5</v>
      </c>
    </row>
    <row r="20" spans="1:7">
      <c r="A20" s="84" t="s">
        <v>288</v>
      </c>
      <c r="E20" s="86">
        <f>Prehlad!L85</f>
        <v>13.240375</v>
      </c>
      <c r="F20" s="87">
        <f>Prehlad!N85</f>
        <v>0</v>
      </c>
      <c r="G20" s="87">
        <f>Prehlad!W85</f>
        <v>656.61300000000006</v>
      </c>
    </row>
    <row r="23" spans="1:7">
      <c r="A23" s="84" t="s">
        <v>289</v>
      </c>
      <c r="E23" s="86">
        <f>Prehlad!L87</f>
        <v>1561.2381965</v>
      </c>
      <c r="F23" s="87">
        <f>Prehlad!N87</f>
        <v>493.96899999999994</v>
      </c>
      <c r="G23" s="87">
        <f>Prehlad!W87</f>
        <v>2394.4409999999998</v>
      </c>
    </row>
  </sheetData>
  <printOptions horizontalCentered="1"/>
  <pageMargins left="0.19652800000000001" right="0.19652800000000001" top="0.629861" bottom="0.59027799999999997" header="0.51180599999999998" footer="0.35416700000000001"/>
  <pageSetup paperSize="9" fitToWidth="0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D43"/>
  <sheetViews>
    <sheetView showGridLines="0" showZeros="0" topLeftCell="A15" workbookViewId="0">
      <selection activeCell="E7" sqref="E7"/>
    </sheetView>
  </sheetViews>
  <sheetFormatPr defaultRowHeight="12.75"/>
  <cols>
    <col min="1" max="1" width="0.7109375" style="1" customWidth="1"/>
    <col min="2" max="2" width="3.7109375" style="1" customWidth="1"/>
    <col min="3" max="3" width="6.85546875" style="1" customWidth="1"/>
    <col min="4" max="6" width="14" style="1" customWidth="1"/>
    <col min="7" max="7" width="3.85546875" style="1" customWidth="1"/>
    <col min="8" max="8" width="17.7109375" style="1" customWidth="1"/>
    <col min="9" max="9" width="8.7109375" style="1" customWidth="1"/>
    <col min="10" max="10" width="14" style="1" customWidth="1"/>
    <col min="11" max="11" width="2.28515625" style="1" customWidth="1"/>
    <col min="12" max="12" width="6.85546875" style="1" customWidth="1"/>
    <col min="13" max="23" width="9.140625" style="1"/>
    <col min="24" max="25" width="5.7109375" style="1" customWidth="1"/>
    <col min="26" max="26" width="6.5703125" style="1" customWidth="1"/>
    <col min="27" max="27" width="21.42578125" style="1" customWidth="1"/>
    <col min="28" max="28" width="4.28515625" style="1" customWidth="1"/>
    <col min="29" max="29" width="8.28515625" style="1" customWidth="1"/>
    <col min="30" max="30" width="8.7109375" style="1" customWidth="1"/>
    <col min="31" max="16384" width="9.140625" style="1"/>
  </cols>
  <sheetData>
    <row r="1" spans="2:30" ht="28.5" customHeight="1">
      <c r="B1" s="2"/>
      <c r="C1" s="2"/>
      <c r="D1" s="2"/>
      <c r="F1" s="3" t="str">
        <f>CONCATENATE(AA2," ",AB2," ",AC2," ",AD2)</f>
        <v xml:space="preserve">Krycí list rozpočtu v EUR  </v>
      </c>
      <c r="G1" s="2"/>
      <c r="H1" s="2"/>
      <c r="I1" s="2"/>
      <c r="J1" s="2"/>
      <c r="Z1" s="81" t="s">
        <v>5</v>
      </c>
      <c r="AA1" s="81" t="s">
        <v>6</v>
      </c>
      <c r="AB1" s="81" t="s">
        <v>7</v>
      </c>
      <c r="AC1" s="81" t="s">
        <v>8</v>
      </c>
      <c r="AD1" s="81" t="s">
        <v>9</v>
      </c>
    </row>
    <row r="2" spans="2:30" ht="18" customHeight="1">
      <c r="B2" s="4"/>
      <c r="C2" s="5" t="s">
        <v>119</v>
      </c>
      <c r="D2" s="5"/>
      <c r="E2" s="5"/>
      <c r="F2" s="5"/>
      <c r="G2" s="6" t="s">
        <v>76</v>
      </c>
      <c r="H2" s="5" t="s">
        <v>123</v>
      </c>
      <c r="I2" s="5"/>
      <c r="J2" s="65"/>
      <c r="Z2" s="81" t="s">
        <v>12</v>
      </c>
      <c r="AA2" s="82" t="s">
        <v>77</v>
      </c>
      <c r="AB2" s="82" t="s">
        <v>14</v>
      </c>
      <c r="AC2" s="82"/>
      <c r="AD2" s="83"/>
    </row>
    <row r="3" spans="2:30" ht="18" customHeight="1">
      <c r="B3" s="7"/>
      <c r="C3" s="8" t="s">
        <v>120</v>
      </c>
      <c r="D3" s="8"/>
      <c r="E3" s="8"/>
      <c r="F3" s="8"/>
      <c r="G3" s="9" t="s">
        <v>124</v>
      </c>
      <c r="H3" s="8"/>
      <c r="I3" s="8"/>
      <c r="J3" s="66"/>
      <c r="Z3" s="81" t="s">
        <v>16</v>
      </c>
      <c r="AA3" s="82" t="s">
        <v>78</v>
      </c>
      <c r="AB3" s="82" t="s">
        <v>14</v>
      </c>
      <c r="AC3" s="82" t="s">
        <v>18</v>
      </c>
      <c r="AD3" s="83" t="s">
        <v>19</v>
      </c>
    </row>
    <row r="4" spans="2:30" ht="18" customHeight="1">
      <c r="B4" s="10"/>
      <c r="C4" s="11" t="s">
        <v>121</v>
      </c>
      <c r="D4" s="11"/>
      <c r="E4" s="11"/>
      <c r="F4" s="11"/>
      <c r="G4" s="12"/>
      <c r="H4" s="11"/>
      <c r="I4" s="11"/>
      <c r="J4" s="67"/>
      <c r="Z4" s="81" t="s">
        <v>20</v>
      </c>
      <c r="AA4" s="82" t="s">
        <v>79</v>
      </c>
      <c r="AB4" s="82" t="s">
        <v>14</v>
      </c>
      <c r="AC4" s="82"/>
      <c r="AD4" s="83"/>
    </row>
    <row r="5" spans="2:30" ht="18" customHeight="1">
      <c r="B5" s="13"/>
      <c r="C5" s="14" t="s">
        <v>80</v>
      </c>
      <c r="D5" s="14"/>
      <c r="E5" s="14" t="s">
        <v>81</v>
      </c>
      <c r="F5" s="15"/>
      <c r="G5" s="15" t="s">
        <v>292</v>
      </c>
      <c r="H5" s="14"/>
      <c r="I5" s="15" t="s">
        <v>82</v>
      </c>
      <c r="J5" s="164"/>
      <c r="Z5" s="81" t="s">
        <v>22</v>
      </c>
      <c r="AA5" s="82" t="s">
        <v>78</v>
      </c>
      <c r="AB5" s="82" t="s">
        <v>14</v>
      </c>
      <c r="AC5" s="82" t="s">
        <v>18</v>
      </c>
      <c r="AD5" s="83" t="s">
        <v>19</v>
      </c>
    </row>
    <row r="6" spans="2:30" ht="18" customHeight="1">
      <c r="B6" s="4"/>
      <c r="C6" s="5" t="s">
        <v>2</v>
      </c>
      <c r="D6" s="5" t="s">
        <v>125</v>
      </c>
      <c r="E6" s="5"/>
      <c r="F6" s="5"/>
      <c r="G6" s="5" t="s">
        <v>83</v>
      </c>
      <c r="H6" s="5"/>
      <c r="I6" s="5"/>
      <c r="J6" s="65"/>
    </row>
    <row r="7" spans="2:30" ht="18" customHeight="1">
      <c r="B7" s="16"/>
      <c r="C7" s="17"/>
      <c r="D7" s="18"/>
      <c r="E7" s="18"/>
      <c r="F7" s="18"/>
      <c r="G7" s="18" t="s">
        <v>84</v>
      </c>
      <c r="H7" s="18"/>
      <c r="I7" s="18"/>
      <c r="J7" s="68"/>
    </row>
    <row r="8" spans="2:30" ht="18" customHeight="1">
      <c r="B8" s="7"/>
      <c r="C8" s="8" t="s">
        <v>1</v>
      </c>
      <c r="D8" s="8"/>
      <c r="E8" s="8"/>
      <c r="F8" s="8"/>
      <c r="G8" s="8" t="s">
        <v>83</v>
      </c>
      <c r="H8" s="8"/>
      <c r="I8" s="8"/>
      <c r="J8" s="66"/>
    </row>
    <row r="9" spans="2:30" ht="18" customHeight="1">
      <c r="B9" s="10"/>
      <c r="C9" s="12"/>
      <c r="D9" s="11"/>
      <c r="E9" s="11"/>
      <c r="F9" s="11"/>
      <c r="G9" s="18" t="s">
        <v>84</v>
      </c>
      <c r="H9" s="11"/>
      <c r="I9" s="11"/>
      <c r="J9" s="67"/>
    </row>
    <row r="10" spans="2:30" ht="18" customHeight="1">
      <c r="B10" s="7"/>
      <c r="C10" s="8" t="s">
        <v>85</v>
      </c>
      <c r="D10" s="8" t="s">
        <v>126</v>
      </c>
      <c r="E10" s="8"/>
      <c r="F10" s="8"/>
      <c r="G10" s="8" t="s">
        <v>83</v>
      </c>
      <c r="H10" s="8"/>
      <c r="I10" s="8"/>
      <c r="J10" s="66"/>
    </row>
    <row r="11" spans="2:30" ht="18" customHeight="1">
      <c r="B11" s="19"/>
      <c r="C11" s="20"/>
      <c r="D11" s="20"/>
      <c r="E11" s="20"/>
      <c r="F11" s="20"/>
      <c r="G11" s="20" t="s">
        <v>84</v>
      </c>
      <c r="H11" s="20"/>
      <c r="I11" s="20"/>
      <c r="J11" s="69"/>
    </row>
    <row r="12" spans="2:30" ht="18" customHeight="1">
      <c r="B12" s="21"/>
      <c r="C12" s="5"/>
      <c r="D12" s="5"/>
      <c r="E12" s="5"/>
      <c r="F12" s="22">
        <f>IF(B12&lt;&gt;0,ROUND($J$31/B12,0),0)</f>
        <v>0</v>
      </c>
      <c r="G12" s="6"/>
      <c r="H12" s="5"/>
      <c r="I12" s="5"/>
      <c r="J12" s="70">
        <f>IF(G12&lt;&gt;0,ROUND($J$31/G12,0),0)</f>
        <v>0</v>
      </c>
    </row>
    <row r="13" spans="2:30" ht="18" customHeight="1">
      <c r="B13" s="23"/>
      <c r="C13" s="18"/>
      <c r="D13" s="18"/>
      <c r="E13" s="18"/>
      <c r="F13" s="24">
        <f>IF(B13&lt;&gt;0,ROUND($J$31/B13,0),0)</f>
        <v>0</v>
      </c>
      <c r="G13" s="17"/>
      <c r="H13" s="18"/>
      <c r="I13" s="18"/>
      <c r="J13" s="71">
        <f>IF(G13&lt;&gt;0,ROUND($J$31/G13,0),0)</f>
        <v>0</v>
      </c>
    </row>
    <row r="14" spans="2:30" ht="18" customHeight="1">
      <c r="B14" s="25"/>
      <c r="C14" s="20"/>
      <c r="D14" s="20"/>
      <c r="E14" s="20"/>
      <c r="F14" s="26">
        <f>IF(B14&lt;&gt;0,ROUND($J$31/B14,0),0)</f>
        <v>0</v>
      </c>
      <c r="G14" s="27"/>
      <c r="H14" s="20"/>
      <c r="I14" s="20"/>
      <c r="J14" s="72">
        <f>IF(G14&lt;&gt;0,ROUND($J$31/G14,0),0)</f>
        <v>0</v>
      </c>
    </row>
    <row r="15" spans="2:30" ht="18" customHeight="1">
      <c r="B15" s="28" t="s">
        <v>86</v>
      </c>
      <c r="C15" s="29" t="s">
        <v>87</v>
      </c>
      <c r="D15" s="30" t="s">
        <v>31</v>
      </c>
      <c r="E15" s="30" t="s">
        <v>88</v>
      </c>
      <c r="F15" s="31" t="s">
        <v>89</v>
      </c>
      <c r="G15" s="28" t="s">
        <v>90</v>
      </c>
      <c r="H15" s="32" t="s">
        <v>91</v>
      </c>
      <c r="I15" s="43"/>
      <c r="J15" s="44"/>
    </row>
    <row r="16" spans="2:30" ht="18" customHeight="1">
      <c r="B16" s="33">
        <v>1</v>
      </c>
      <c r="C16" s="34" t="s">
        <v>92</v>
      </c>
      <c r="D16" s="141"/>
      <c r="E16" s="141"/>
      <c r="F16" s="142"/>
      <c r="G16" s="33">
        <v>6</v>
      </c>
      <c r="H16" s="35" t="s">
        <v>127</v>
      </c>
      <c r="I16" s="73"/>
      <c r="J16" s="142">
        <v>0</v>
      </c>
    </row>
    <row r="17" spans="2:10" ht="18" customHeight="1">
      <c r="B17" s="36">
        <v>2</v>
      </c>
      <c r="C17" s="37" t="s">
        <v>93</v>
      </c>
      <c r="D17" s="143"/>
      <c r="E17" s="143"/>
      <c r="F17" s="142"/>
      <c r="G17" s="36">
        <v>7</v>
      </c>
      <c r="H17" s="38" t="s">
        <v>128</v>
      </c>
      <c r="I17" s="8"/>
      <c r="J17" s="144">
        <v>0</v>
      </c>
    </row>
    <row r="18" spans="2:10" ht="18" customHeight="1">
      <c r="B18" s="36">
        <v>3</v>
      </c>
      <c r="C18" s="37" t="s">
        <v>94</v>
      </c>
      <c r="D18" s="143"/>
      <c r="E18" s="143"/>
      <c r="F18" s="142">
        <f>D18+E18</f>
        <v>0</v>
      </c>
      <c r="G18" s="36">
        <v>8</v>
      </c>
      <c r="H18" s="38" t="s">
        <v>129</v>
      </c>
      <c r="I18" s="8"/>
      <c r="J18" s="144">
        <v>0</v>
      </c>
    </row>
    <row r="19" spans="2:10" ht="18" customHeight="1">
      <c r="B19" s="36">
        <v>4</v>
      </c>
      <c r="C19" s="37" t="s">
        <v>95</v>
      </c>
      <c r="D19" s="143"/>
      <c r="E19" s="143"/>
      <c r="F19" s="145">
        <f>D19+E19</f>
        <v>0</v>
      </c>
      <c r="G19" s="36">
        <v>9</v>
      </c>
      <c r="H19" s="38" t="s">
        <v>3</v>
      </c>
      <c r="I19" s="8"/>
      <c r="J19" s="144">
        <v>0</v>
      </c>
    </row>
    <row r="20" spans="2:10" ht="18" customHeight="1">
      <c r="B20" s="39">
        <v>5</v>
      </c>
      <c r="C20" s="40" t="s">
        <v>96</v>
      </c>
      <c r="D20" s="146">
        <f>SUM(D16:D19)</f>
        <v>0</v>
      </c>
      <c r="E20" s="147">
        <f>SUM(E16:E19)</f>
        <v>0</v>
      </c>
      <c r="F20" s="148">
        <f>SUM(F16:F19)</f>
        <v>0</v>
      </c>
      <c r="G20" s="41">
        <v>10</v>
      </c>
      <c r="I20" s="74" t="s">
        <v>97</v>
      </c>
      <c r="J20" s="148">
        <f>SUM(J16:J19)</f>
        <v>0</v>
      </c>
    </row>
    <row r="21" spans="2:10" ht="18" customHeight="1">
      <c r="B21" s="28" t="s">
        <v>98</v>
      </c>
      <c r="C21" s="42"/>
      <c r="D21" s="43" t="s">
        <v>99</v>
      </c>
      <c r="E21" s="43"/>
      <c r="F21" s="44"/>
      <c r="G21" s="28" t="s">
        <v>100</v>
      </c>
      <c r="H21" s="32" t="s">
        <v>101</v>
      </c>
      <c r="I21" s="43"/>
      <c r="J21" s="44"/>
    </row>
    <row r="22" spans="2:10" ht="18" customHeight="1">
      <c r="B22" s="33">
        <v>11</v>
      </c>
      <c r="C22" s="35" t="s">
        <v>130</v>
      </c>
      <c r="D22" s="45"/>
      <c r="E22" s="46">
        <v>0</v>
      </c>
      <c r="F22" s="142">
        <f>ROUND(((D16+E16+D17+E17+D18)*E22),2)</f>
        <v>0</v>
      </c>
      <c r="G22" s="36">
        <v>16</v>
      </c>
      <c r="H22" s="38" t="s">
        <v>102</v>
      </c>
      <c r="I22" s="75"/>
      <c r="J22" s="144">
        <v>0</v>
      </c>
    </row>
    <row r="23" spans="2:10" ht="18" customHeight="1">
      <c r="B23" s="36">
        <v>12</v>
      </c>
      <c r="C23" s="38" t="s">
        <v>131</v>
      </c>
      <c r="D23" s="47"/>
      <c r="E23" s="48">
        <v>0</v>
      </c>
      <c r="F23" s="144">
        <f>ROUND(((D16+E16+D17+E17+D18)*E23),2)</f>
        <v>0</v>
      </c>
      <c r="G23" s="36">
        <v>17</v>
      </c>
      <c r="H23" s="38" t="s">
        <v>133</v>
      </c>
      <c r="I23" s="75"/>
      <c r="J23" s="144">
        <v>0</v>
      </c>
    </row>
    <row r="24" spans="2:10" ht="18" customHeight="1">
      <c r="B24" s="36">
        <v>13</v>
      </c>
      <c r="C24" s="38" t="s">
        <v>132</v>
      </c>
      <c r="D24" s="47"/>
      <c r="E24" s="48">
        <v>0</v>
      </c>
      <c r="F24" s="144">
        <f>ROUND(((D16+E16+D17+E17+D18)*E24),2)</f>
        <v>0</v>
      </c>
      <c r="G24" s="36">
        <v>18</v>
      </c>
      <c r="H24" s="38" t="s">
        <v>134</v>
      </c>
      <c r="I24" s="75"/>
      <c r="J24" s="144">
        <v>0</v>
      </c>
    </row>
    <row r="25" spans="2:10" ht="18" customHeight="1">
      <c r="B25" s="36">
        <v>14</v>
      </c>
      <c r="C25" s="38" t="s">
        <v>3</v>
      </c>
      <c r="D25" s="47"/>
      <c r="E25" s="48">
        <v>0</v>
      </c>
      <c r="F25" s="144">
        <f>ROUND(((D16+E16+D17+E17+D18+E18)*E25),2)</f>
        <v>0</v>
      </c>
      <c r="G25" s="36">
        <v>19</v>
      </c>
      <c r="H25" s="38" t="s">
        <v>3</v>
      </c>
      <c r="I25" s="75"/>
      <c r="J25" s="144">
        <v>0</v>
      </c>
    </row>
    <row r="26" spans="2:10" ht="18" customHeight="1">
      <c r="B26" s="39">
        <v>15</v>
      </c>
      <c r="C26" s="49"/>
      <c r="D26" s="50"/>
      <c r="E26" s="50" t="s">
        <v>103</v>
      </c>
      <c r="F26" s="148">
        <f>SUM(F22:F25)</f>
        <v>0</v>
      </c>
      <c r="G26" s="39">
        <v>20</v>
      </c>
      <c r="H26" s="49"/>
      <c r="I26" s="50" t="s">
        <v>104</v>
      </c>
      <c r="J26" s="148">
        <f>SUM(J22:J25)</f>
        <v>0</v>
      </c>
    </row>
    <row r="27" spans="2:10" ht="18" customHeight="1">
      <c r="B27" s="51"/>
      <c r="C27" s="52" t="s">
        <v>105</v>
      </c>
      <c r="D27" s="53"/>
      <c r="E27" s="54" t="s">
        <v>106</v>
      </c>
      <c r="F27" s="55"/>
      <c r="G27" s="28" t="s">
        <v>107</v>
      </c>
      <c r="H27" s="32" t="s">
        <v>108</v>
      </c>
      <c r="I27" s="43"/>
      <c r="J27" s="44"/>
    </row>
    <row r="28" spans="2:10" ht="18" customHeight="1">
      <c r="B28" s="56"/>
      <c r="C28" s="57"/>
      <c r="D28" s="2"/>
      <c r="E28" s="58"/>
      <c r="F28" s="55"/>
      <c r="G28" s="33">
        <v>21</v>
      </c>
      <c r="H28" s="35"/>
      <c r="I28" s="76" t="s">
        <v>109</v>
      </c>
      <c r="J28" s="142">
        <f>ROUND(F20,2)+J20+F26+J26</f>
        <v>0</v>
      </c>
    </row>
    <row r="29" spans="2:10" ht="18" customHeight="1">
      <c r="B29" s="56"/>
      <c r="C29" s="2" t="s">
        <v>110</v>
      </c>
      <c r="D29" s="2"/>
      <c r="E29" s="59"/>
      <c r="F29" s="55"/>
      <c r="G29" s="36">
        <v>22</v>
      </c>
      <c r="H29" s="38" t="s">
        <v>293</v>
      </c>
      <c r="I29" s="149">
        <f>J28-I30</f>
        <v>0</v>
      </c>
      <c r="J29" s="144">
        <f>ROUND((I29*23)/100,2)</f>
        <v>0</v>
      </c>
    </row>
    <row r="30" spans="2:10" ht="18" customHeight="1">
      <c r="B30" s="7"/>
      <c r="C30" s="8" t="s">
        <v>111</v>
      </c>
      <c r="D30" s="8"/>
      <c r="E30" s="59"/>
      <c r="F30" s="55"/>
      <c r="G30" s="36">
        <v>23</v>
      </c>
      <c r="H30" s="38" t="s">
        <v>135</v>
      </c>
      <c r="I30" s="149">
        <f>SUMIF(Prehlad!O11:O9999,0,Prehlad!J11:J9999)</f>
        <v>0</v>
      </c>
      <c r="J30" s="144">
        <f>ROUND((I30*0)/100,1)</f>
        <v>0</v>
      </c>
    </row>
    <row r="31" spans="2:10" ht="18" customHeight="1">
      <c r="B31" s="56"/>
      <c r="C31" s="2"/>
      <c r="D31" s="2"/>
      <c r="E31" s="59"/>
      <c r="F31" s="55"/>
      <c r="G31" s="39">
        <v>24</v>
      </c>
      <c r="H31" s="49"/>
      <c r="I31" s="50" t="s">
        <v>112</v>
      </c>
      <c r="J31" s="148">
        <f>SUM(J28:J30)</f>
        <v>0</v>
      </c>
    </row>
    <row r="32" spans="2:10" ht="18" customHeight="1">
      <c r="B32" s="51"/>
      <c r="C32" s="2"/>
      <c r="D32" s="55"/>
      <c r="E32" s="60"/>
      <c r="F32" s="55"/>
      <c r="G32" s="61" t="s">
        <v>113</v>
      </c>
      <c r="H32" s="62" t="s">
        <v>136</v>
      </c>
      <c r="I32" s="77"/>
      <c r="J32" s="78">
        <v>0</v>
      </c>
    </row>
    <row r="33" spans="2:10" ht="18" customHeight="1">
      <c r="B33" s="63"/>
      <c r="C33" s="64"/>
      <c r="D33" s="52" t="s">
        <v>114</v>
      </c>
      <c r="E33" s="64"/>
      <c r="F33" s="64"/>
      <c r="G33" s="64"/>
      <c r="H33" s="64" t="s">
        <v>115</v>
      </c>
      <c r="I33" s="64"/>
      <c r="J33" s="79"/>
    </row>
    <row r="34" spans="2:10" ht="18" customHeight="1">
      <c r="B34" s="56"/>
      <c r="C34" s="57"/>
      <c r="D34" s="2"/>
      <c r="E34" s="2"/>
      <c r="F34" s="57"/>
      <c r="G34" s="2"/>
      <c r="H34" s="2"/>
      <c r="I34" s="2"/>
      <c r="J34" s="80"/>
    </row>
    <row r="35" spans="2:10" ht="18" customHeight="1">
      <c r="B35" s="56"/>
      <c r="C35" s="2" t="s">
        <v>110</v>
      </c>
      <c r="D35" s="2"/>
      <c r="E35" s="2"/>
      <c r="F35" s="57"/>
      <c r="G35" s="2" t="s">
        <v>110</v>
      </c>
      <c r="H35" s="2"/>
      <c r="I35" s="2"/>
      <c r="J35" s="80"/>
    </row>
    <row r="36" spans="2:10" ht="18" customHeight="1">
      <c r="B36" s="7"/>
      <c r="C36" s="8" t="s">
        <v>111</v>
      </c>
      <c r="D36" s="8"/>
      <c r="E36" s="8"/>
      <c r="F36" s="9"/>
      <c r="G36" s="8" t="s">
        <v>111</v>
      </c>
      <c r="H36" s="8"/>
      <c r="I36" s="8"/>
      <c r="J36" s="66"/>
    </row>
    <row r="37" spans="2:10" ht="18" customHeight="1">
      <c r="B37" s="56"/>
      <c r="C37" s="2" t="s">
        <v>106</v>
      </c>
      <c r="D37" s="2"/>
      <c r="E37" s="2"/>
      <c r="F37" s="57"/>
      <c r="G37" s="2" t="s">
        <v>106</v>
      </c>
      <c r="H37" s="2"/>
      <c r="I37" s="2"/>
      <c r="J37" s="80"/>
    </row>
    <row r="38" spans="2:10" ht="18" customHeight="1">
      <c r="B38" s="56"/>
      <c r="C38" s="2"/>
      <c r="D38" s="2"/>
      <c r="E38" s="2"/>
      <c r="F38" s="2"/>
      <c r="G38" s="2"/>
      <c r="H38" s="2"/>
      <c r="I38" s="2"/>
      <c r="J38" s="80"/>
    </row>
    <row r="39" spans="2:10" ht="18" customHeight="1">
      <c r="B39" s="56"/>
      <c r="C39" s="2"/>
      <c r="D39" s="2"/>
      <c r="E39" s="2"/>
      <c r="F39" s="2"/>
      <c r="G39" s="2"/>
      <c r="H39" s="2"/>
      <c r="I39" s="2"/>
      <c r="J39" s="80"/>
    </row>
    <row r="40" spans="2:10" ht="18" customHeight="1">
      <c r="B40" s="56"/>
      <c r="C40" s="2"/>
      <c r="D40" s="2"/>
      <c r="E40" s="2"/>
      <c r="F40" s="2"/>
      <c r="G40" s="2"/>
      <c r="H40" s="2"/>
      <c r="I40" s="2"/>
      <c r="J40" s="80"/>
    </row>
    <row r="41" spans="2:10" ht="18" customHeight="1">
      <c r="B41" s="19"/>
      <c r="C41" s="20"/>
      <c r="D41" s="20"/>
      <c r="E41" s="20"/>
      <c r="F41" s="20"/>
      <c r="G41" s="20"/>
      <c r="H41" s="20"/>
      <c r="I41" s="20"/>
      <c r="J41" s="69"/>
    </row>
    <row r="42" spans="2:10" ht="14.25" customHeight="1"/>
    <row r="43" spans="2:10" ht="2.25" customHeight="1"/>
  </sheetData>
  <printOptions horizontalCentered="1" verticalCentered="1"/>
  <pageMargins left="0.23888899999999999" right="0.26874999999999999" top="0.35416700000000001" bottom="0.432639" header="0.31388899999999997" footer="0.35416700000000001"/>
  <pageSetup paperSize="9" fitToWidth="0"/>
  <drawing r:id="rId1"/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7</vt:i4>
      </vt:variant>
    </vt:vector>
  </HeadingPairs>
  <TitlesOfParts>
    <vt:vector size="11" baseType="lpstr">
      <vt:lpstr>Prehlad</vt:lpstr>
      <vt:lpstr>Figury</vt:lpstr>
      <vt:lpstr>Rekapitulacia</vt:lpstr>
      <vt:lpstr>Kryci list</vt:lpstr>
      <vt:lpstr>Figury!Názvy_tlače</vt:lpstr>
      <vt:lpstr>Prehlad!Názvy_tlače</vt:lpstr>
      <vt:lpstr>Rekapitulacia!Názvy_tlače</vt:lpstr>
      <vt:lpstr>Figury!Oblasť_tlače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JaroM</dc:creator>
  <cp:keywords/>
  <dc:description/>
  <cp:lastModifiedBy>Kováč Dalibor, Ing.</cp:lastModifiedBy>
  <cp:revision>0</cp:revision>
  <cp:lastPrinted>2016-04-18T11:45:00Z</cp:lastPrinted>
  <dcterms:created xsi:type="dcterms:W3CDTF">1999-04-06T07:39:00Z</dcterms:created>
  <dcterms:modified xsi:type="dcterms:W3CDTF">2025-05-05T05:32:07Z</dcterms:modified>
</cp:coreProperties>
</file>