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24064852-873E-4359-B61B-A8C6BD11D75C}" xr6:coauthVersionLast="47" xr6:coauthVersionMax="47" xr10:uidLastSave="{00000000-0000-0000-0000-000000000000}"/>
  <bookViews>
    <workbookView xWindow="1020" yWindow="60" windowWidth="27780" windowHeight="15420" tabRatio="500" activeTab="3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W108" i="3"/>
  <c r="G19" i="5" s="1"/>
  <c r="L108" i="3"/>
  <c r="E19" i="5" s="1"/>
  <c r="I108" i="3"/>
  <c r="I110" i="3" s="1"/>
  <c r="N107" i="3"/>
  <c r="N108" i="3" s="1"/>
  <c r="L107" i="3"/>
  <c r="J107" i="3"/>
  <c r="J108" i="3" s="1"/>
  <c r="H107" i="3"/>
  <c r="H108" i="3" s="1"/>
  <c r="W101" i="3"/>
  <c r="G16" i="5" s="1"/>
  <c r="N100" i="3"/>
  <c r="L100" i="3"/>
  <c r="J100" i="3"/>
  <c r="I100" i="3"/>
  <c r="N99" i="3"/>
  <c r="L99" i="3"/>
  <c r="J99" i="3"/>
  <c r="I99" i="3"/>
  <c r="N98" i="3"/>
  <c r="L98" i="3"/>
  <c r="J98" i="3"/>
  <c r="H98" i="3"/>
  <c r="N97" i="3"/>
  <c r="L97" i="3"/>
  <c r="J97" i="3"/>
  <c r="H97" i="3"/>
  <c r="N96" i="3"/>
  <c r="L96" i="3"/>
  <c r="J96" i="3"/>
  <c r="H96" i="3"/>
  <c r="N95" i="3"/>
  <c r="L95" i="3"/>
  <c r="J95" i="3"/>
  <c r="H95" i="3"/>
  <c r="N94" i="3"/>
  <c r="L94" i="3"/>
  <c r="J94" i="3"/>
  <c r="H94" i="3"/>
  <c r="N93" i="3"/>
  <c r="L93" i="3"/>
  <c r="J93" i="3"/>
  <c r="H93" i="3"/>
  <c r="N92" i="3"/>
  <c r="L92" i="3"/>
  <c r="J92" i="3"/>
  <c r="H92" i="3"/>
  <c r="N91" i="3"/>
  <c r="L91" i="3"/>
  <c r="J91" i="3"/>
  <c r="H91" i="3"/>
  <c r="N90" i="3"/>
  <c r="L90" i="3"/>
  <c r="J90" i="3"/>
  <c r="H90" i="3"/>
  <c r="N89" i="3"/>
  <c r="L89" i="3"/>
  <c r="J89" i="3"/>
  <c r="H89" i="3"/>
  <c r="N88" i="3"/>
  <c r="L88" i="3"/>
  <c r="J88" i="3"/>
  <c r="H88" i="3"/>
  <c r="N87" i="3"/>
  <c r="L87" i="3"/>
  <c r="J87" i="3"/>
  <c r="H87" i="3"/>
  <c r="N86" i="3"/>
  <c r="N101" i="3" s="1"/>
  <c r="F16" i="5" s="1"/>
  <c r="L86" i="3"/>
  <c r="L101" i="3" s="1"/>
  <c r="E16" i="5" s="1"/>
  <c r="J86" i="3"/>
  <c r="H86" i="3"/>
  <c r="W83" i="3"/>
  <c r="G15" i="5" s="1"/>
  <c r="N83" i="3"/>
  <c r="F15" i="5" s="1"/>
  <c r="N82" i="3"/>
  <c r="L82" i="3"/>
  <c r="J82" i="3"/>
  <c r="H82" i="3"/>
  <c r="N81" i="3"/>
  <c r="L81" i="3"/>
  <c r="J81" i="3"/>
  <c r="H81" i="3"/>
  <c r="N80" i="3"/>
  <c r="L80" i="3"/>
  <c r="J80" i="3"/>
  <c r="H80" i="3"/>
  <c r="N79" i="3"/>
  <c r="L79" i="3"/>
  <c r="J79" i="3"/>
  <c r="I79" i="3"/>
  <c r="N78" i="3"/>
  <c r="L78" i="3"/>
  <c r="J78" i="3"/>
  <c r="I78" i="3"/>
  <c r="N77" i="3"/>
  <c r="L77" i="3"/>
  <c r="J77" i="3"/>
  <c r="H77" i="3"/>
  <c r="N76" i="3"/>
  <c r="L76" i="3"/>
  <c r="J76" i="3"/>
  <c r="I76" i="3"/>
  <c r="N75" i="3"/>
  <c r="L75" i="3"/>
  <c r="J75" i="3"/>
  <c r="H75" i="3"/>
  <c r="N74" i="3"/>
  <c r="L74" i="3"/>
  <c r="J74" i="3"/>
  <c r="H74" i="3"/>
  <c r="N73" i="3"/>
  <c r="L73" i="3"/>
  <c r="J73" i="3"/>
  <c r="H73" i="3"/>
  <c r="N72" i="3"/>
  <c r="L72" i="3"/>
  <c r="J72" i="3"/>
  <c r="I72" i="3"/>
  <c r="N71" i="3"/>
  <c r="L71" i="3"/>
  <c r="J71" i="3"/>
  <c r="H71" i="3"/>
  <c r="N70" i="3"/>
  <c r="L70" i="3"/>
  <c r="J70" i="3"/>
  <c r="I70" i="3"/>
  <c r="N69" i="3"/>
  <c r="L69" i="3"/>
  <c r="J69" i="3"/>
  <c r="H69" i="3"/>
  <c r="N68" i="3"/>
  <c r="L68" i="3"/>
  <c r="J68" i="3"/>
  <c r="I68" i="3"/>
  <c r="N67" i="3"/>
  <c r="L67" i="3"/>
  <c r="J67" i="3"/>
  <c r="I67" i="3"/>
  <c r="N66" i="3"/>
  <c r="L66" i="3"/>
  <c r="J66" i="3"/>
  <c r="I66" i="3"/>
  <c r="N65" i="3"/>
  <c r="L65" i="3"/>
  <c r="J65" i="3"/>
  <c r="I65" i="3"/>
  <c r="N64" i="3"/>
  <c r="L64" i="3"/>
  <c r="J64" i="3"/>
  <c r="H64" i="3"/>
  <c r="N63" i="3"/>
  <c r="L63" i="3"/>
  <c r="J63" i="3"/>
  <c r="H63" i="3"/>
  <c r="N62" i="3"/>
  <c r="L62" i="3"/>
  <c r="J62" i="3"/>
  <c r="I62" i="3"/>
  <c r="N61" i="3"/>
  <c r="L61" i="3"/>
  <c r="J61" i="3"/>
  <c r="H61" i="3"/>
  <c r="N60" i="3"/>
  <c r="L60" i="3"/>
  <c r="J60" i="3"/>
  <c r="I60" i="3"/>
  <c r="N59" i="3"/>
  <c r="L59" i="3"/>
  <c r="J59" i="3"/>
  <c r="H59" i="3"/>
  <c r="N58" i="3"/>
  <c r="L58" i="3"/>
  <c r="J58" i="3"/>
  <c r="I58" i="3"/>
  <c r="N57" i="3"/>
  <c r="L57" i="3"/>
  <c r="J57" i="3"/>
  <c r="I57" i="3"/>
  <c r="N56" i="3"/>
  <c r="L56" i="3"/>
  <c r="J56" i="3"/>
  <c r="H56" i="3"/>
  <c r="N55" i="3"/>
  <c r="L55" i="3"/>
  <c r="J55" i="3"/>
  <c r="I55" i="3"/>
  <c r="N54" i="3"/>
  <c r="L54" i="3"/>
  <c r="J54" i="3"/>
  <c r="H54" i="3"/>
  <c r="N53" i="3"/>
  <c r="L53" i="3"/>
  <c r="J53" i="3"/>
  <c r="H53" i="3"/>
  <c r="N52" i="3"/>
  <c r="L52" i="3"/>
  <c r="J52" i="3"/>
  <c r="H52" i="3"/>
  <c r="N51" i="3"/>
  <c r="L51" i="3"/>
  <c r="J51" i="3"/>
  <c r="I51" i="3"/>
  <c r="N50" i="3"/>
  <c r="L50" i="3"/>
  <c r="J50" i="3"/>
  <c r="H50" i="3"/>
  <c r="N49" i="3"/>
  <c r="L49" i="3"/>
  <c r="J49" i="3"/>
  <c r="I49" i="3"/>
  <c r="N48" i="3"/>
  <c r="L48" i="3"/>
  <c r="J48" i="3"/>
  <c r="I48" i="3"/>
  <c r="N47" i="3"/>
  <c r="L47" i="3"/>
  <c r="J47" i="3"/>
  <c r="I47" i="3"/>
  <c r="N46" i="3"/>
  <c r="L46" i="3"/>
  <c r="J46" i="3"/>
  <c r="I46" i="3"/>
  <c r="N45" i="3"/>
  <c r="L45" i="3"/>
  <c r="J45" i="3"/>
  <c r="I45" i="3"/>
  <c r="N44" i="3"/>
  <c r="L44" i="3"/>
  <c r="J44" i="3"/>
  <c r="H44" i="3"/>
  <c r="N43" i="3"/>
  <c r="L43" i="3"/>
  <c r="J43" i="3"/>
  <c r="I43" i="3"/>
  <c r="N42" i="3"/>
  <c r="L42" i="3"/>
  <c r="J42" i="3"/>
  <c r="I42" i="3"/>
  <c r="N41" i="3"/>
  <c r="L41" i="3"/>
  <c r="J41" i="3"/>
  <c r="I41" i="3"/>
  <c r="N40" i="3"/>
  <c r="L40" i="3"/>
  <c r="J40" i="3"/>
  <c r="H40" i="3"/>
  <c r="N39" i="3"/>
  <c r="L39" i="3"/>
  <c r="J39" i="3"/>
  <c r="H39" i="3"/>
  <c r="N38" i="3"/>
  <c r="L38" i="3"/>
  <c r="J38" i="3"/>
  <c r="I38" i="3"/>
  <c r="N37" i="3"/>
  <c r="L37" i="3"/>
  <c r="J37" i="3"/>
  <c r="H37" i="3"/>
  <c r="N36" i="3"/>
  <c r="L36" i="3"/>
  <c r="J36" i="3"/>
  <c r="H36" i="3"/>
  <c r="N35" i="3"/>
  <c r="L35" i="3"/>
  <c r="J35" i="3"/>
  <c r="H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I28" i="3"/>
  <c r="N27" i="3"/>
  <c r="L27" i="3"/>
  <c r="J27" i="3"/>
  <c r="H27" i="3"/>
  <c r="N26" i="3"/>
  <c r="L26" i="3"/>
  <c r="J26" i="3"/>
  <c r="I26" i="3"/>
  <c r="N25" i="3"/>
  <c r="L25" i="3"/>
  <c r="J25" i="3"/>
  <c r="H25" i="3"/>
  <c r="N24" i="3"/>
  <c r="L24" i="3"/>
  <c r="J24" i="3"/>
  <c r="I24" i="3"/>
  <c r="N23" i="3"/>
  <c r="L23" i="3"/>
  <c r="J23" i="3"/>
  <c r="H23" i="3"/>
  <c r="W17" i="3"/>
  <c r="W19" i="3" s="1"/>
  <c r="N17" i="3"/>
  <c r="F12" i="5" s="1"/>
  <c r="N16" i="3"/>
  <c r="L16" i="3"/>
  <c r="J16" i="3"/>
  <c r="I16" i="3"/>
  <c r="N15" i="3"/>
  <c r="L15" i="3"/>
  <c r="J15" i="3"/>
  <c r="I15" i="3"/>
  <c r="N14" i="3"/>
  <c r="L14" i="3"/>
  <c r="J14" i="3"/>
  <c r="H14" i="3"/>
  <c r="H17" i="3" s="1"/>
  <c r="M21" i="6"/>
  <c r="I15" i="6"/>
  <c r="M9" i="6"/>
  <c r="M8" i="6"/>
  <c r="H1" i="6"/>
  <c r="B8" i="5"/>
  <c r="D8" i="3"/>
  <c r="I101" i="3" l="1"/>
  <c r="J101" i="3"/>
  <c r="I83" i="3"/>
  <c r="I103" i="3" s="1"/>
  <c r="J83" i="3"/>
  <c r="J17" i="3"/>
  <c r="J19" i="3" s="1"/>
  <c r="E19" i="3" s="1"/>
  <c r="W103" i="3"/>
  <c r="G17" i="5" s="1"/>
  <c r="L17" i="3"/>
  <c r="G12" i="5"/>
  <c r="I17" i="3"/>
  <c r="I19" i="3" s="1"/>
  <c r="H83" i="3"/>
  <c r="L83" i="3"/>
  <c r="H101" i="3"/>
  <c r="W110" i="3"/>
  <c r="G20" i="5" s="1"/>
  <c r="H19" i="3"/>
  <c r="N110" i="3"/>
  <c r="F20" i="5" s="1"/>
  <c r="F19" i="5"/>
  <c r="E12" i="5"/>
  <c r="L19" i="3"/>
  <c r="E15" i="5"/>
  <c r="L103" i="3"/>
  <c r="E17" i="5" s="1"/>
  <c r="E108" i="3"/>
  <c r="J110" i="3"/>
  <c r="G13" i="5"/>
  <c r="H110" i="3"/>
  <c r="N19" i="3"/>
  <c r="L110" i="3"/>
  <c r="E20" i="5" s="1"/>
  <c r="N103" i="3"/>
  <c r="F17" i="5" s="1"/>
  <c r="E101" i="3" l="1"/>
  <c r="H103" i="3"/>
  <c r="J103" i="3"/>
  <c r="E103" i="3" s="1"/>
  <c r="E83" i="3"/>
  <c r="E17" i="3"/>
  <c r="W112" i="3"/>
  <c r="G23" i="5" s="1"/>
  <c r="E110" i="3"/>
  <c r="N112" i="3"/>
  <c r="F23" i="5" s="1"/>
  <c r="F13" i="5"/>
  <c r="E13" i="5"/>
  <c r="L112" i="3"/>
  <c r="E23" i="5" s="1"/>
  <c r="I112" i="3"/>
  <c r="H112" i="3" l="1"/>
  <c r="J112" i="3"/>
  <c r="M11" i="6"/>
  <c r="M14" i="6"/>
  <c r="M13" i="6"/>
  <c r="M12" i="6"/>
  <c r="E112" i="3" l="1"/>
  <c r="M15" i="6"/>
  <c r="M23" i="6" l="1"/>
  <c r="L24" i="6" s="1"/>
  <c r="M24" i="6" s="1"/>
  <c r="M26" i="6" l="1"/>
</calcChain>
</file>

<file path=xl/sharedStrings.xml><?xml version="1.0" encoding="utf-8"?>
<sst xmlns="http://schemas.openxmlformats.org/spreadsheetml/2006/main" count="1167" uniqueCount="435">
  <si>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</si>
  <si>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</si>
  <si>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</si>
  <si>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</si>
  <si>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</si>
  <si>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</si>
  <si>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</si>
  <si>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</si>
  <si>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</si>
  <si>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</si>
  <si>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</si>
  <si>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</si>
  <si>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</si>
  <si>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</si>
  <si>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</si>
  <si>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</si>
  <si>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</si>
  <si>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</si>
  <si>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</si>
  <si>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</si>
  <si>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</si>
  <si>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</si>
  <si>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</si>
  <si>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</si>
  <si>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</si>
  <si>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</si>
  <si>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</si>
  <si>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</si>
  <si>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</si>
  <si>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</si>
  <si>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</si>
  <si>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</si>
  <si>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</si>
  <si>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</si>
  <si>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</si>
  <si>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</si>
  <si>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</si>
  <si>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</si>
  <si>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</si>
  <si>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</si>
  <si>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</si>
  <si>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</si>
  <si>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</si>
  <si>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</si>
  <si>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</si>
  <si>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</si>
  <si>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</si>
  <si>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</si>
  <si>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</si>
  <si>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</si>
  <si>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</si>
  <si>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</si>
  <si>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</si>
  <si>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</si>
  <si>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</si>
  <si>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</si>
  <si>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</si>
  <si>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</si>
  <si>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</si>
  <si>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</si>
  <si>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</si>
  <si>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</si>
  <si>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</si>
  <si>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</si>
  <si>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</si>
  <si>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</si>
  <si>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</si>
  <si>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</si>
  <si>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</si>
  <si>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</si>
  <si>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</si>
  <si>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</si>
  <si>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</si>
  <si>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</si>
  <si>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</si>
  <si>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</si>
  <si>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</si>
  <si>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</si>
  <si>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</si>
  <si>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</si>
  <si>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</si>
  <si>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</si>
  <si>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</si>
  <si>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</si>
  <si>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</si>
  <si>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</si>
  <si>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</si>
  <si>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</si>
  <si>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</si>
  <si>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</si>
  <si>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</si>
  <si>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</si>
  <si>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</si>
  <si>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</si>
  <si>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</si>
  <si>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</si>
  <si>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</si>
  <si>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</si>
  <si>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</si>
  <si>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</si>
  <si>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</si>
  <si>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</si>
  <si>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</si>
  <si>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</si>
  <si>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</si>
  <si>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</si>
  <si>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</si>
  <si>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</si>
  <si>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</si>
  <si>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</si>
  <si>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</si>
  <si>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</si>
  <si>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</si>
  <si>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Odberateľ: Mesto Levice, Námestie hrdinov 1, 934 32 Levice </t>
  </si>
  <si>
    <t xml:space="preserve">Projektant: ŠTEFAN FAZEKAŠ </t>
  </si>
  <si>
    <t xml:space="preserve">JKSO : </t>
  </si>
  <si>
    <t>Stavba :2021P12 REVILATIZÁCIA SCHOELLEROVHO PARKU V LEVICIACH</t>
  </si>
  <si>
    <t>LUX - EL mont, s.r.o.</t>
  </si>
  <si>
    <t xml:space="preserve"> LUX - EL mont, s.r.o.</t>
  </si>
  <si>
    <t xml:space="preserve"> Stavba :2021P12 REVILATIZÁCIA SCHOELLEROVHO PARKU V LEVICIACH</t>
  </si>
  <si>
    <t>Ul.. Ľ. ŠTÚRA, LEVICE, par. 334,</t>
  </si>
  <si>
    <t>JKSO :</t>
  </si>
  <si>
    <t xml:space="preserve">Mesto Levice, Námestie hrdinov 1, 934 32 Levice </t>
  </si>
  <si>
    <t/>
  </si>
  <si>
    <t xml:space="preserve">ŠTEFAN FAZEKAŠ </t>
  </si>
  <si>
    <t>M3 OP</t>
  </si>
  <si>
    <t>M2 UP</t>
  </si>
  <si>
    <t>M2 ZP</t>
  </si>
  <si>
    <t>M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</si>
  <si>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</si>
  <si>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</si>
  <si>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</si>
  <si>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</si>
  <si>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</si>
  <si>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</si>
  <si>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</si>
  <si>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</si>
  <si>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Kompletizačná činnosť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</si>
  <si>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</si>
  <si>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</si>
  <si>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</si>
  <si>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</si>
  <si>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</si>
  <si>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</si>
  <si>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</si>
  <si>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2 - ZÁKLADY</t>
  </si>
  <si>
    <t>000</t>
  </si>
  <si>
    <t>2169M99999</t>
  </si>
  <si>
    <t>Mechanizmy - plošina, žeriav</t>
  </si>
  <si>
    <t>hod</t>
  </si>
  <si>
    <t xml:space="preserve">                    </t>
  </si>
  <si>
    <t>21699-9999</t>
  </si>
  <si>
    <t>45.25.21</t>
  </si>
  <si>
    <t>EK</t>
  </si>
  <si>
    <t>S</t>
  </si>
  <si>
    <t>MAT</t>
  </si>
  <si>
    <t>920AM02138</t>
  </si>
  <si>
    <t>Fólia 1/100m, šírka 330mm, červená s bleskom</t>
  </si>
  <si>
    <t>kus</t>
  </si>
  <si>
    <t xml:space="preserve">  .  .  </t>
  </si>
  <si>
    <t>EZ</t>
  </si>
  <si>
    <t>999990300</t>
  </si>
  <si>
    <t>Podružný materiál</t>
  </si>
  <si>
    <t xml:space="preserve">2 - ZÁKLADY  spolu: </t>
  </si>
  <si>
    <t xml:space="preserve">PRÁCE A DODÁVKY HSV  spolu: </t>
  </si>
  <si>
    <t>PRÁCE A DODÁVKY M</t>
  </si>
  <si>
    <t>M21 - 155 Elektromontáže</t>
  </si>
  <si>
    <t>921</t>
  </si>
  <si>
    <t>210010032</t>
  </si>
  <si>
    <t>Montáž el-inšt rúrky (kov) ohybná, voľne, alebo pod omietku D20 (d16)mm</t>
  </si>
  <si>
    <t>m</t>
  </si>
  <si>
    <t>74211-0032</t>
  </si>
  <si>
    <t>45.31.1*</t>
  </si>
  <si>
    <t>MK</t>
  </si>
  <si>
    <t>345652K201</t>
  </si>
  <si>
    <t>Rúrka el-inšt kovová ohybná KOPEX 16 : 3316, pozinkovaná oceľ (FeZn) s vnútornou izoláciou</t>
  </si>
  <si>
    <t>31.20.27</t>
  </si>
  <si>
    <t xml:space="preserve">3316                </t>
  </si>
  <si>
    <t>MZ</t>
  </si>
  <si>
    <t>210010094</t>
  </si>
  <si>
    <t>Montáž el-inšt rúrky (plast) ohybná, uložená pevne D40 (d36)mm</t>
  </si>
  <si>
    <t>74211-0094</t>
  </si>
  <si>
    <t>345658K001</t>
  </si>
  <si>
    <t>Chránička kábelová 2-plášťová HDPE, ohybná KOPOFLEX® 40 : KF 09040 BA, bezhalogén, so zaťah. drôtom, spojkou, červená</t>
  </si>
  <si>
    <t xml:space="preserve">KF 09040 BA         </t>
  </si>
  <si>
    <t>210010351</t>
  </si>
  <si>
    <t>Montáž krabice KR, vrátane zapojenia, vodiče do 4mm2, rozvodka IP40-66 (6455-11)</t>
  </si>
  <si>
    <t>74212-0351</t>
  </si>
  <si>
    <t>345620D600</t>
  </si>
  <si>
    <t>Krabica KR rozvodná uzatvorená IP66 : 6455-11 (124x124x50) 4x vývodka Pg16 (5x4/4mm2) termoset, čierny</t>
  </si>
  <si>
    <t xml:space="preserve">10000557.00         </t>
  </si>
  <si>
    <t>2100402111</t>
  </si>
  <si>
    <t>Odbočenie kábla v gélovej spojke</t>
  </si>
  <si>
    <t>74114-0211</t>
  </si>
  <si>
    <t>45.21.43</t>
  </si>
  <si>
    <t>210100001</t>
  </si>
  <si>
    <t>Ukončenie vodiča v rozvádzači, zapojenie do 2,5 mm2</t>
  </si>
  <si>
    <t>74226-0001</t>
  </si>
  <si>
    <t>210100002</t>
  </si>
  <si>
    <t>Ukončenie vodiča v rozvádzači, zapojenie 4-6 mm2</t>
  </si>
  <si>
    <t>74226-0002</t>
  </si>
  <si>
    <t>210100003</t>
  </si>
  <si>
    <t>Ukončenie vodiča v rozvádzači, zapojenie 10-16 mm2</t>
  </si>
  <si>
    <t>74226-0003</t>
  </si>
  <si>
    <t>210100005</t>
  </si>
  <si>
    <t>Ukončenie vodiča v rozvádzači, zapojenie 35 mm2</t>
  </si>
  <si>
    <t>74226-0005</t>
  </si>
  <si>
    <t>210100007</t>
  </si>
  <si>
    <t>Ukončenie vodiča v rozvádzači, zapojenie 70 mm2</t>
  </si>
  <si>
    <t>74226-0007</t>
  </si>
  <si>
    <t>210100009</t>
  </si>
  <si>
    <t>Ukončenie vodiča v rozvádzači, zapojenie 120 mm2</t>
  </si>
  <si>
    <t>74226-0009</t>
  </si>
  <si>
    <t>2101003211</t>
  </si>
  <si>
    <t>Ukončenie uzemňovacieho vodiča  50 mm2</t>
  </si>
  <si>
    <t>74226-0021</t>
  </si>
  <si>
    <t>210120104</t>
  </si>
  <si>
    <t>Montáž poistkovej vložky, valcové poistky do 10x38</t>
  </si>
  <si>
    <t>74251-0104</t>
  </si>
  <si>
    <t>3585680E052</t>
  </si>
  <si>
    <t>Poistková vložka valcová  G4 - gG/gL</t>
  </si>
  <si>
    <t>3585680E05</t>
  </si>
  <si>
    <t>31.20.23</t>
  </si>
  <si>
    <t xml:space="preserve">C10G4               </t>
  </si>
  <si>
    <t>210120419</t>
  </si>
  <si>
    <t>Montáž, istič modulový 1+N a 2-pól. do 25A</t>
  </si>
  <si>
    <t>74251-0419</t>
  </si>
  <si>
    <t>210120470</t>
  </si>
  <si>
    <t>Montáž, modulový prúdový chránič 2-pól. do 25A</t>
  </si>
  <si>
    <t>74251-0470</t>
  </si>
  <si>
    <t>3585522O03</t>
  </si>
  <si>
    <t>Chránič prúdový s ističom 1+N-pól. 10kA OEZ:38272 : OLI-10B-1N-030AC (2MD)</t>
  </si>
  <si>
    <t xml:space="preserve">OEZ:38272           </t>
  </si>
  <si>
    <t>358654C01</t>
  </si>
  <si>
    <t>Relé impulzné 15510 : TL 16A 1P  (1-0) cievka 230V-AC/110V-DC (1MD)</t>
  </si>
  <si>
    <t>31.20.24</t>
  </si>
  <si>
    <t xml:space="preserve">15510               </t>
  </si>
  <si>
    <t>358662A332</t>
  </si>
  <si>
    <t>Krabica IP55/20 uzamikatelná s tlač. ovládačom</t>
  </si>
  <si>
    <t>358662A33</t>
  </si>
  <si>
    <t>2102020301</t>
  </si>
  <si>
    <t>Montáž, LED svietidlo uličné, cestné, parkové</t>
  </si>
  <si>
    <t>74186-2030</t>
  </si>
  <si>
    <t>341203M100</t>
  </si>
  <si>
    <t>Kábel Cu 750V : CYKY-J 3x1,5</t>
  </si>
  <si>
    <t>31.30.13</t>
  </si>
  <si>
    <t xml:space="preserve">CYKY 3x1,5          </t>
  </si>
  <si>
    <t>341203M110</t>
  </si>
  <si>
    <t>Kábel Cu 750V : CYKY-J 3x2,5</t>
  </si>
  <si>
    <t xml:space="preserve">CYKY 3x2,5          </t>
  </si>
  <si>
    <t>3481M00006H</t>
  </si>
  <si>
    <t>Svietidlo reflekt. GALAXY s optikou 2x30st./2x80st- Helios lighting</t>
  </si>
  <si>
    <t>3481M00006</t>
  </si>
  <si>
    <t>31.50.25</t>
  </si>
  <si>
    <t xml:space="preserve">FPLD068221LEDBI     </t>
  </si>
  <si>
    <t>3481M00006P</t>
  </si>
  <si>
    <t>Svietidlo PHILIPS MICENAS LED BDP791 LED25-4S/830 II DW50 GF BK 60, IP44</t>
  </si>
  <si>
    <t>3481M000131</t>
  </si>
  <si>
    <t>Svietidlo reflektorov  LED , FARO  IP20/40</t>
  </si>
  <si>
    <t>3481M00013</t>
  </si>
  <si>
    <t xml:space="preserve">FPLD135118LEDBI     </t>
  </si>
  <si>
    <t>2102032021</t>
  </si>
  <si>
    <t>Montáž, na stožiar reflektorové  IP20-44 - 1x svet. zdroj (LED, halog, komp)</t>
  </si>
  <si>
    <t>74331-3202</t>
  </si>
  <si>
    <t>3481M000151</t>
  </si>
  <si>
    <t>Svietidlo dlažbové GROUND LED 95, 5W, 4000K, angle 43°, IP67</t>
  </si>
  <si>
    <t>3481M00015</t>
  </si>
  <si>
    <t xml:space="preserve">FPLD135158LEDBI     </t>
  </si>
  <si>
    <t>2102035021</t>
  </si>
  <si>
    <t>Montáž, svietidlonájazdové, dlažbové</t>
  </si>
  <si>
    <t>74186-3502</t>
  </si>
  <si>
    <t>210203801</t>
  </si>
  <si>
    <t>Montáž, svietidla IP65</t>
  </si>
  <si>
    <t>74334-3801</t>
  </si>
  <si>
    <t>210204002</t>
  </si>
  <si>
    <t>Montáž, stožiar osvetlovací, sadový, oceľový</t>
  </si>
  <si>
    <t>74181-4002</t>
  </si>
  <si>
    <t>316700E034</t>
  </si>
  <si>
    <t>Stožiar osvetľovací, ST-ELI  3,6m D60</t>
  </si>
  <si>
    <t>28.11.22</t>
  </si>
  <si>
    <t xml:space="preserve">ST 140/60           </t>
  </si>
  <si>
    <t>210204201</t>
  </si>
  <si>
    <t>Montáž, elektrovýstroj stožiarov pre 1 svet. okruh</t>
  </si>
  <si>
    <t>74185-4201</t>
  </si>
  <si>
    <t>3544164R01</t>
  </si>
  <si>
    <t>Spojka gélová priama pre 3-5 žil 1kV kábel : RayGel-22-M-5, so šrubovacími spojovačmi 3-5x(1,5-6mm2)</t>
  </si>
  <si>
    <t>sada</t>
  </si>
  <si>
    <t>31.20.10</t>
  </si>
  <si>
    <t xml:space="preserve">RayGel-22-M-5       </t>
  </si>
  <si>
    <t>357990E001</t>
  </si>
  <si>
    <t>Svorkovnica stožiarová :SR721, pre 1 poistku(2-16A)  pre káble 4x 6-35mm2, IP54</t>
  </si>
  <si>
    <t>31.20.31</t>
  </si>
  <si>
    <t xml:space="preserve">TB-1                </t>
  </si>
  <si>
    <t>210220022</t>
  </si>
  <si>
    <t>Montáž uzemňovacieho vedenia v zemi, FeZn drôt D8-10mm, spojenie svorkami</t>
  </si>
  <si>
    <t>74531-0022</t>
  </si>
  <si>
    <t>3549000A00</t>
  </si>
  <si>
    <t>Kruhový bleskozvodný, uzemňovací drôt (FeZn) D8 [0,40kg/m]</t>
  </si>
  <si>
    <t>kg</t>
  </si>
  <si>
    <t xml:space="preserve">t195008             </t>
  </si>
  <si>
    <t>210220025</t>
  </si>
  <si>
    <t>Montáž uzemňovacieho vedenia v zemi, FeZn pás do 120mm2, spojenie svorkami</t>
  </si>
  <si>
    <t>74531-0025</t>
  </si>
  <si>
    <t>3549000A34</t>
  </si>
  <si>
    <t>Plochá uzemňovacia páska (FeZn) 30x4 [0,95kg/m]</t>
  </si>
  <si>
    <t xml:space="preserve">t195304             </t>
  </si>
  <si>
    <t>210220301</t>
  </si>
  <si>
    <t>Montáž bleskozvodnej svorky do 2 skrutiek (SS,SP1,SR 03)</t>
  </si>
  <si>
    <t>74524-0301</t>
  </si>
  <si>
    <t>210220302</t>
  </si>
  <si>
    <t>Montáž bleskozvodnej svorky nad 2 skrutky (SJ,SK,SO,SZ,ST,SR01-2)</t>
  </si>
  <si>
    <t>74524-0302</t>
  </si>
  <si>
    <t>3549040A05</t>
  </si>
  <si>
    <t>Svorka pre uzemňovacie tyče D25 (FeZn) : SJ 02 (4xM8)</t>
  </si>
  <si>
    <t xml:space="preserve">f611128             </t>
  </si>
  <si>
    <t>3549040A30</t>
  </si>
  <si>
    <t>Svorka pripájacia (FeZn) : SP 1, pre spojenie kovových súčiastoky (2xM8)</t>
  </si>
  <si>
    <t xml:space="preserve">f613212             </t>
  </si>
  <si>
    <t>3549040A42</t>
  </si>
  <si>
    <t>Svorka odbočná, spojovacia (FeZn) : SR 02, pre uzemňovaciu pásku 30x4 (4xM8)</t>
  </si>
  <si>
    <t xml:space="preserve">f616122             </t>
  </si>
  <si>
    <t>3549040A51</t>
  </si>
  <si>
    <t>Svorka uzemňovacia (FeZn) : SR 03 B, spojenie kruhových vodičov a pásoviny (2xM8)</t>
  </si>
  <si>
    <t xml:space="preserve">f616212             </t>
  </si>
  <si>
    <t>210220361</t>
  </si>
  <si>
    <t>Montáž zemniacej tyče (ZT) do 2m, zarazenie do zeme, pripojenie vedenia</t>
  </si>
  <si>
    <t>74534-0361</t>
  </si>
  <si>
    <t>3549050A03</t>
  </si>
  <si>
    <t>Tyč uzemňovacia plná (FeZn) : ZT 2m (D25)</t>
  </si>
  <si>
    <t xml:space="preserve">f712113             </t>
  </si>
  <si>
    <t>210220401</t>
  </si>
  <si>
    <t>Označenie zvodu štítkom (kov, plast)</t>
  </si>
  <si>
    <t>74525-0401</t>
  </si>
  <si>
    <t>3549071A02</t>
  </si>
  <si>
    <t>Štítok označovací (FeZn) : f711124/x, s označením</t>
  </si>
  <si>
    <t xml:space="preserve">f711124/x           </t>
  </si>
  <si>
    <t>210810005</t>
  </si>
  <si>
    <t>Montáž, kábel Cu 750V voľne uložený CYKY 3x1,5</t>
  </si>
  <si>
    <t>74221-0005</t>
  </si>
  <si>
    <t>210810006</t>
  </si>
  <si>
    <t>Montáž, kábel Cu 750V voľne uložený CYKY 3x2,5</t>
  </si>
  <si>
    <t>74221-0006</t>
  </si>
  <si>
    <t>210810007</t>
  </si>
  <si>
    <t>Montáž, kábel Cu 750V voľne uložený CYKY 3x4</t>
  </si>
  <si>
    <t>74221-0007</t>
  </si>
  <si>
    <t>341203M120</t>
  </si>
  <si>
    <t>Kábel Cu 750V : CYKY-J 3x4</t>
  </si>
  <si>
    <t xml:space="preserve">CYKY 3x4            </t>
  </si>
  <si>
    <t>210810013</t>
  </si>
  <si>
    <t>Montáž, kábel Cu 750V voľne uložený CYKY 4x10</t>
  </si>
  <si>
    <t>74221-0013</t>
  </si>
  <si>
    <t>341203M240</t>
  </si>
  <si>
    <t>Kábel Cu 750V : CYKY-J 4x10</t>
  </si>
  <si>
    <t xml:space="preserve">CYKY 4x10           </t>
  </si>
  <si>
    <t>3544150R03</t>
  </si>
  <si>
    <t>Spojka na kábel 1kV : POLJ-01/4X4-16, so šrubovacími spojovačmi, 4x(4-16mm2)</t>
  </si>
  <si>
    <t xml:space="preserve">POLJ-01/4x4-16      </t>
  </si>
  <si>
    <t>2132900501</t>
  </si>
  <si>
    <t>Úprava exist rozvodnice - zapojenie</t>
  </si>
  <si>
    <t>74382-0050</t>
  </si>
  <si>
    <t>213291100</t>
  </si>
  <si>
    <t>Spracovanie východiskovej revízie a vypracovanie správy</t>
  </si>
  <si>
    <t>74381-1100</t>
  </si>
  <si>
    <t>213291121</t>
  </si>
  <si>
    <t>Projekt skutkového vyhotovenia</t>
  </si>
  <si>
    <t>74381-1121</t>
  </si>
  <si>
    <t xml:space="preserve">M21 - 155 Elektromontáže  spolu: </t>
  </si>
  <si>
    <t>M46 - 202 Zemné práce pri ext. montážach</t>
  </si>
  <si>
    <t>946</t>
  </si>
  <si>
    <t>4600100221</t>
  </si>
  <si>
    <t>Vytýčenie podzemných inž.sieti</t>
  </si>
  <si>
    <t>súb</t>
  </si>
  <si>
    <t>19001-0022</t>
  </si>
  <si>
    <t>45.11.21</t>
  </si>
  <si>
    <t>460030081</t>
  </si>
  <si>
    <t>Rezanie drážky v asfalte, betóne</t>
  </si>
  <si>
    <t>19003-0081</t>
  </si>
  <si>
    <t>460050701</t>
  </si>
  <si>
    <t>Jama pre stožiar VO do 2 m3, ručne, zemina tr.1</t>
  </si>
  <si>
    <t>m3</t>
  </si>
  <si>
    <t>19005-0701</t>
  </si>
  <si>
    <t>460080001</t>
  </si>
  <si>
    <t>Betónový základ z prostého betónu do zeminy</t>
  </si>
  <si>
    <t>19008-0001</t>
  </si>
  <si>
    <t>45.25.32</t>
  </si>
  <si>
    <t>460080002</t>
  </si>
  <si>
    <t>Betónový základ z prostého betónu do debnenia</t>
  </si>
  <si>
    <t>19008-0002</t>
  </si>
  <si>
    <t>460080101</t>
  </si>
  <si>
    <t>Betónový základ, rozbúranie</t>
  </si>
  <si>
    <t>19008-0101</t>
  </si>
  <si>
    <t>460200163</t>
  </si>
  <si>
    <t>Káblové ryhy šírky 35, hĺbky 80 [cm], zemina tr.3</t>
  </si>
  <si>
    <t>19020-0163</t>
  </si>
  <si>
    <t>460420022</t>
  </si>
  <si>
    <t>Zriadenie káblového lôžka 65/10 cm, pieskom</t>
  </si>
  <si>
    <t>19042-0022</t>
  </si>
  <si>
    <t>45.21.44</t>
  </si>
  <si>
    <t>460490012</t>
  </si>
  <si>
    <t>Zakrytie káblov výstražnou fóliou PVC šírky 33cm</t>
  </si>
  <si>
    <t>19049-0012</t>
  </si>
  <si>
    <t>460510021</t>
  </si>
  <si>
    <t>Priestup káblový z PVC rúr D 10,5 cm</t>
  </si>
  <si>
    <t>19051-0021</t>
  </si>
  <si>
    <t>460560163</t>
  </si>
  <si>
    <t>Zásyp ryhy šírky 35, hĺbky 80 [cm], zemina tr.3</t>
  </si>
  <si>
    <t>19056-0163</t>
  </si>
  <si>
    <t>460600001</t>
  </si>
  <si>
    <t>Odvoz zeminy do 1km</t>
  </si>
  <si>
    <t>19060-0001</t>
  </si>
  <si>
    <t>45.11.24</t>
  </si>
  <si>
    <t>460620013</t>
  </si>
  <si>
    <t>Provizórna úprava terénu, zemina tr.3</t>
  </si>
  <si>
    <t>m2</t>
  </si>
  <si>
    <t>19062-0013</t>
  </si>
  <si>
    <t>583373050</t>
  </si>
  <si>
    <t>Štrkopiesok 0-8</t>
  </si>
  <si>
    <t>t</t>
  </si>
  <si>
    <t>14.21.11</t>
  </si>
  <si>
    <t>589302011</t>
  </si>
  <si>
    <t>Beton B20 (C15/20), X0, XC1</t>
  </si>
  <si>
    <t xml:space="preserve">M46 - 202 Zemné práce pri ext. montážach  spolu: </t>
  </si>
  <si>
    <t xml:space="preserve">PRÁCE A DODÁVKY M  spolu: </t>
  </si>
  <si>
    <t>OSTATNÉ</t>
  </si>
  <si>
    <t>NAD</t>
  </si>
  <si>
    <t>21995</t>
  </si>
  <si>
    <t>Pridružené výkony, murárske výpomoce</t>
  </si>
  <si>
    <t>U</t>
  </si>
  <si>
    <t xml:space="preserve">OSTATNÉ  spolu: </t>
  </si>
  <si>
    <t>Za rozpočet celkom</t>
  </si>
  <si>
    <t>Figura</t>
  </si>
  <si>
    <t xml:space="preserve">Spracoval: Ing. Dušan Daniš, PhD.                                            </t>
  </si>
  <si>
    <t>Ing. Dušan Daniš, PhD.</t>
  </si>
  <si>
    <t xml:space="preserve"> DPH   23% z: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</si>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</sst>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7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b/>
      <sz val="8"/>
      <color rgb="FF00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52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171" fontId="15" fillId="0" borderId="0" xfId="0" applyNumberFormat="1" applyFont="1" applyAlignment="1">
      <alignment vertical="top"/>
    </xf>
    <xf numFmtId="172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0" fontId="16" fillId="0" borderId="0" xfId="0" applyFont="1"/>
    <xf numFmtId="14" fontId="1" fillId="0" borderId="8" xfId="1" applyNumberFormat="1" applyFont="1" applyBorder="1" applyAlignment="1">
      <alignment horizontal="left" vertical="center"/>
    </xf>
    <xf numFmtId="4" fontId="1" fillId="0" borderId="0" xfId="1" applyNumberFormat="1" applyFont="1"/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1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KLs" xfId="1" xr:uid="{00000000-0005-0000-0000-00001B000000}"/>
    <cellStyle name="TEXT 1" xfId="28" xr:uid="{00000000-0005-0000-0000-00001C000000}"/>
    <cellStyle name="Text upozornění" xfId="29" xr:uid="{00000000-0005-0000-0000-00001D000000}"/>
    <cellStyle name="TEXT1" xfId="30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12"/>
  <sheetViews>
    <sheetView showGridLines="0" workbookViewId="0">
      <pane xSplit="4" ySplit="10" topLeftCell="E94" activePane="bottomRight" state="frozen"/>
      <selection pane="topRight"/>
      <selection pane="bottomLeft"/>
      <selection pane="bottomRight" activeCell="I3" sqref="I3"/>
    </sheetView>
  </sheetViews>
  <sheetFormatPr defaultColWidth="9" defaultRowHeight="13.5"/>
  <cols>
    <col min="1" max="1" width="6.7109375" style="91" customWidth="1"/>
    <col min="2" max="2" width="3.7109375" style="92" customWidth="1"/>
    <col min="3" max="3" width="13" style="93" customWidth="1"/>
    <col min="4" max="4" width="45.7109375" style="94" customWidth="1"/>
    <col min="5" max="5" width="11.28515625" style="95" customWidth="1"/>
    <col min="6" max="6" width="5.85546875" style="96" customWidth="1"/>
    <col min="7" max="7" width="8.7109375" style="97" customWidth="1"/>
    <col min="8" max="10" width="9.7109375" style="97" customWidth="1"/>
    <col min="11" max="11" width="7.42578125" style="98" customWidth="1"/>
    <col min="12" max="12" width="8.28515625" style="98" customWidth="1"/>
    <col min="13" max="13" width="7.140625" style="95" customWidth="1"/>
    <col min="14" max="14" width="7" style="95" customWidth="1"/>
    <col min="15" max="15" width="3.5703125" style="96" customWidth="1"/>
    <col min="16" max="16" width="12.7109375" style="96" customWidth="1"/>
    <col min="17" max="19" width="11.28515625" style="95" customWidth="1"/>
    <col min="20" max="20" width="10.5703125" style="99" customWidth="1"/>
    <col min="21" max="21" width="10.28515625" style="99" customWidth="1"/>
    <col min="22" max="22" width="5.7109375" style="99" customWidth="1"/>
    <col min="23" max="23" width="9.140625" style="95" customWidth="1"/>
    <col min="24" max="25" width="11.85546875" style="100" customWidth="1"/>
    <col min="26" max="26" width="7.5703125" style="93" customWidth="1"/>
    <col min="27" max="27" width="12.7109375" style="93" customWidth="1"/>
    <col min="28" max="28" width="4.28515625" style="96" customWidth="1"/>
    <col min="29" max="30" width="2.7109375" style="96" customWidth="1"/>
    <col min="31" max="34" width="9.140625" style="101" customWidth="1"/>
    <col min="35" max="35" width="9.140625" style="70" customWidth="1"/>
    <col min="36" max="37" width="9.140625" style="70" hidden="1" customWidth="1"/>
    <col min="38" max="1024" width="9" style="70"/>
  </cols>
  <sheetData>
    <row r="1" spans="1:37" s="70" customFormat="1" ht="12.75" customHeight="1">
      <c r="A1" s="74" t="s">
        <v>113</v>
      </c>
      <c r="G1" s="71"/>
      <c r="I1" s="144" t="s">
        <v>431</v>
      </c>
      <c r="J1" s="71"/>
      <c r="K1" s="72"/>
      <c r="Q1" s="73"/>
      <c r="R1" s="73"/>
      <c r="S1" s="73"/>
      <c r="X1" s="100"/>
      <c r="Y1" s="100"/>
      <c r="Z1" s="116" t="s">
        <v>2</v>
      </c>
      <c r="AA1" s="116" t="s">
        <v>3</v>
      </c>
      <c r="AB1" s="67" t="s">
        <v>4</v>
      </c>
      <c r="AC1" s="67" t="s">
        <v>5</v>
      </c>
      <c r="AD1" s="67" t="s">
        <v>6</v>
      </c>
      <c r="AE1" s="117" t="s">
        <v>7</v>
      </c>
      <c r="AF1" s="118" t="s">
        <v>8</v>
      </c>
    </row>
    <row r="2" spans="1:37" s="70" customFormat="1" ht="12.75">
      <c r="A2" s="74" t="s">
        <v>114</v>
      </c>
      <c r="G2" s="71"/>
      <c r="H2" s="102"/>
      <c r="I2" s="144" t="s">
        <v>115</v>
      </c>
      <c r="J2" s="71"/>
      <c r="K2" s="72"/>
      <c r="Q2" s="73"/>
      <c r="R2" s="73"/>
      <c r="S2" s="73"/>
      <c r="X2" s="100"/>
      <c r="Y2" s="100"/>
      <c r="Z2" s="116" t="s">
        <v>9</v>
      </c>
      <c r="AA2" s="69" t="s">
        <v>10</v>
      </c>
      <c r="AB2" s="68" t="s">
        <v>11</v>
      </c>
      <c r="AC2" s="68"/>
      <c r="AD2" s="69"/>
      <c r="AE2" s="117">
        <v>1</v>
      </c>
      <c r="AF2" s="119">
        <v>123.5</v>
      </c>
    </row>
    <row r="3" spans="1:37" s="70" customFormat="1" ht="12.75">
      <c r="A3" s="74" t="s">
        <v>12</v>
      </c>
      <c r="G3" s="71"/>
      <c r="I3" s="144" t="s">
        <v>434</v>
      </c>
      <c r="J3" s="71"/>
      <c r="K3" s="72"/>
      <c r="Q3" s="73"/>
      <c r="R3" s="73"/>
      <c r="S3" s="73"/>
      <c r="X3" s="100"/>
      <c r="Y3" s="100"/>
      <c r="Z3" s="116" t="s">
        <v>13</v>
      </c>
      <c r="AA3" s="69" t="s">
        <v>14</v>
      </c>
      <c r="AB3" s="68" t="s">
        <v>11</v>
      </c>
      <c r="AC3" s="68" t="s">
        <v>15</v>
      </c>
      <c r="AD3" s="69" t="s">
        <v>16</v>
      </c>
      <c r="AE3" s="117">
        <v>2</v>
      </c>
      <c r="AF3" s="120">
        <v>123.46</v>
      </c>
    </row>
    <row r="4" spans="1:37" s="70" customFormat="1" ht="12.75">
      <c r="Q4" s="73"/>
      <c r="R4" s="73"/>
      <c r="S4" s="73"/>
      <c r="X4" s="100"/>
      <c r="Y4" s="100"/>
      <c r="Z4" s="116" t="s">
        <v>17</v>
      </c>
      <c r="AA4" s="69" t="s">
        <v>18</v>
      </c>
      <c r="AB4" s="68" t="s">
        <v>11</v>
      </c>
      <c r="AC4" s="68"/>
      <c r="AD4" s="69"/>
      <c r="AE4" s="117">
        <v>3</v>
      </c>
      <c r="AF4" s="121">
        <v>123.45699999999999</v>
      </c>
    </row>
    <row r="5" spans="1:37" s="70" customFormat="1" ht="12.75">
      <c r="A5" s="74" t="s">
        <v>116</v>
      </c>
      <c r="Q5" s="73"/>
      <c r="R5" s="73"/>
      <c r="S5" s="73"/>
      <c r="X5" s="100"/>
      <c r="Y5" s="100"/>
      <c r="Z5" s="116" t="s">
        <v>19</v>
      </c>
      <c r="AA5" s="69" t="s">
        <v>14</v>
      </c>
      <c r="AB5" s="68" t="s">
        <v>11</v>
      </c>
      <c r="AC5" s="68" t="s">
        <v>15</v>
      </c>
      <c r="AD5" s="69" t="s">
        <v>16</v>
      </c>
      <c r="AE5" s="117">
        <v>4</v>
      </c>
      <c r="AF5" s="122">
        <v>123.4567</v>
      </c>
    </row>
    <row r="6" spans="1:37" s="70" customFormat="1" ht="12.75">
      <c r="A6" s="74"/>
      <c r="Q6" s="73"/>
      <c r="R6" s="73"/>
      <c r="S6" s="73"/>
      <c r="X6" s="100"/>
      <c r="Y6" s="100"/>
      <c r="Z6" s="102"/>
      <c r="AA6" s="102"/>
      <c r="AE6" s="117" t="s">
        <v>20</v>
      </c>
      <c r="AF6" s="120">
        <v>123.46</v>
      </c>
    </row>
    <row r="7" spans="1:37" s="70" customFormat="1" ht="12.75">
      <c r="A7" s="74"/>
      <c r="Q7" s="73"/>
      <c r="R7" s="73"/>
      <c r="S7" s="73"/>
      <c r="X7" s="100"/>
      <c r="Y7" s="100"/>
      <c r="Z7" s="102"/>
      <c r="AA7" s="102"/>
    </row>
    <row r="8" spans="1:37" s="70" customFormat="1">
      <c r="A8" s="70" t="s">
        <v>117</v>
      </c>
      <c r="B8" s="103"/>
      <c r="C8" s="102"/>
      <c r="D8" s="75" t="str">
        <f>CONCATENATE(AA2," ",AB2," ",AC2," ",AD2)</f>
        <v xml:space="preserve">Prehľad rozpočtových nákladov v EUR  </v>
      </c>
      <c r="E8" s="73"/>
      <c r="G8" s="71"/>
      <c r="H8" s="71"/>
      <c r="I8" s="71"/>
      <c r="J8" s="71"/>
      <c r="K8" s="72"/>
      <c r="L8" s="72"/>
      <c r="M8" s="73"/>
      <c r="N8" s="73"/>
      <c r="Q8" s="73"/>
      <c r="R8" s="73"/>
      <c r="S8" s="73"/>
      <c r="X8" s="100"/>
      <c r="Y8" s="100"/>
      <c r="Z8" s="102"/>
      <c r="AA8" s="102"/>
      <c r="AE8" s="96"/>
      <c r="AF8" s="96"/>
      <c r="AG8" s="96"/>
      <c r="AH8" s="96"/>
    </row>
    <row r="9" spans="1:37">
      <c r="A9" s="76" t="s">
        <v>21</v>
      </c>
      <c r="B9" s="76" t="s">
        <v>22</v>
      </c>
      <c r="C9" s="76" t="s">
        <v>23</v>
      </c>
      <c r="D9" s="76" t="s">
        <v>24</v>
      </c>
      <c r="E9" s="76" t="s">
        <v>25</v>
      </c>
      <c r="F9" s="76" t="s">
        <v>26</v>
      </c>
      <c r="G9" s="76" t="s">
        <v>27</v>
      </c>
      <c r="H9" s="76" t="s">
        <v>28</v>
      </c>
      <c r="I9" s="76" t="s">
        <v>29</v>
      </c>
      <c r="J9" s="76" t="s">
        <v>30</v>
      </c>
      <c r="K9" s="147" t="s">
        <v>31</v>
      </c>
      <c r="L9" s="147"/>
      <c r="M9" s="148" t="s">
        <v>32</v>
      </c>
      <c r="N9" s="148"/>
      <c r="O9" s="76" t="s">
        <v>1</v>
      </c>
      <c r="P9" s="105" t="s">
        <v>33</v>
      </c>
      <c r="Q9" s="76" t="s">
        <v>25</v>
      </c>
      <c r="R9" s="76" t="s">
        <v>25</v>
      </c>
      <c r="S9" s="105" t="s">
        <v>25</v>
      </c>
      <c r="T9" s="107" t="s">
        <v>34</v>
      </c>
      <c r="U9" s="108" t="s">
        <v>35</v>
      </c>
      <c r="V9" s="109" t="s">
        <v>36</v>
      </c>
      <c r="W9" s="76" t="s">
        <v>37</v>
      </c>
      <c r="X9" s="110" t="s">
        <v>23</v>
      </c>
      <c r="Y9" s="110" t="s">
        <v>23</v>
      </c>
      <c r="Z9" s="123" t="s">
        <v>38</v>
      </c>
      <c r="AA9" s="123" t="s">
        <v>39</v>
      </c>
      <c r="AB9" s="76" t="s">
        <v>36</v>
      </c>
      <c r="AC9" s="76" t="s">
        <v>40</v>
      </c>
      <c r="AD9" s="76" t="s">
        <v>41</v>
      </c>
      <c r="AE9" s="124" t="s">
        <v>42</v>
      </c>
      <c r="AF9" s="124" t="s">
        <v>43</v>
      </c>
      <c r="AG9" s="124" t="s">
        <v>25</v>
      </c>
      <c r="AH9" s="124" t="s">
        <v>44</v>
      </c>
      <c r="AJ9" s="70" t="s">
        <v>140</v>
      </c>
      <c r="AK9" s="70" t="s">
        <v>142</v>
      </c>
    </row>
    <row r="10" spans="1:37">
      <c r="A10" s="78" t="s">
        <v>45</v>
      </c>
      <c r="B10" s="78" t="s">
        <v>46</v>
      </c>
      <c r="C10" s="104"/>
      <c r="D10" s="78" t="s">
        <v>47</v>
      </c>
      <c r="E10" s="78" t="s">
        <v>48</v>
      </c>
      <c r="F10" s="78" t="s">
        <v>49</v>
      </c>
      <c r="G10" s="78" t="s">
        <v>50</v>
      </c>
      <c r="H10" s="78"/>
      <c r="I10" s="78" t="s">
        <v>51</v>
      </c>
      <c r="J10" s="78"/>
      <c r="K10" s="78" t="s">
        <v>27</v>
      </c>
      <c r="L10" s="78" t="s">
        <v>30</v>
      </c>
      <c r="M10" s="106" t="s">
        <v>27</v>
      </c>
      <c r="N10" s="78" t="s">
        <v>30</v>
      </c>
      <c r="O10" s="78" t="s">
        <v>52</v>
      </c>
      <c r="P10" s="106"/>
      <c r="Q10" s="78" t="s">
        <v>53</v>
      </c>
      <c r="R10" s="78" t="s">
        <v>54</v>
      </c>
      <c r="S10" s="106" t="s">
        <v>55</v>
      </c>
      <c r="T10" s="111" t="s">
        <v>56</v>
      </c>
      <c r="U10" s="112" t="s">
        <v>57</v>
      </c>
      <c r="V10" s="113" t="s">
        <v>58</v>
      </c>
      <c r="W10" s="114"/>
      <c r="X10" s="115" t="s">
        <v>59</v>
      </c>
      <c r="Y10" s="115"/>
      <c r="Z10" s="125" t="s">
        <v>60</v>
      </c>
      <c r="AA10" s="125" t="s">
        <v>45</v>
      </c>
      <c r="AB10" s="78" t="s">
        <v>61</v>
      </c>
      <c r="AC10" s="126"/>
      <c r="AD10" s="126"/>
      <c r="AE10" s="127"/>
      <c r="AF10" s="127"/>
      <c r="AG10" s="127"/>
      <c r="AH10" s="127"/>
      <c r="AJ10" s="70" t="s">
        <v>141</v>
      </c>
      <c r="AK10" s="70" t="s">
        <v>143</v>
      </c>
    </row>
    <row r="12" spans="1:37">
      <c r="B12" s="137" t="s">
        <v>144</v>
      </c>
    </row>
    <row r="13" spans="1:37">
      <c r="B13" s="93" t="s">
        <v>145</v>
      </c>
    </row>
    <row r="14" spans="1:37">
      <c r="A14" s="91">
        <v>1</v>
      </c>
      <c r="B14" s="92" t="s">
        <v>146</v>
      </c>
      <c r="C14" s="93" t="s">
        <v>147</v>
      </c>
      <c r="D14" s="94" t="s">
        <v>148</v>
      </c>
      <c r="E14" s="95">
        <v>12</v>
      </c>
      <c r="F14" s="96" t="s">
        <v>149</v>
      </c>
      <c r="H14" s="97">
        <f>ROUND(E14*G14,2)</f>
        <v>0</v>
      </c>
      <c r="J14" s="97">
        <f>ROUND(E14*G14,2)</f>
        <v>0</v>
      </c>
      <c r="L14" s="98">
        <f>E14*K14</f>
        <v>0</v>
      </c>
      <c r="N14" s="95">
        <f>E14*M14</f>
        <v>0</v>
      </c>
      <c r="O14" s="96">
        <v>23</v>
      </c>
      <c r="P14" s="96" t="s">
        <v>150</v>
      </c>
      <c r="V14" s="99" t="s">
        <v>108</v>
      </c>
      <c r="W14" s="95">
        <v>12</v>
      </c>
      <c r="X14" s="138" t="s">
        <v>151</v>
      </c>
      <c r="Y14" s="138" t="s">
        <v>147</v>
      </c>
      <c r="Z14" s="93" t="s">
        <v>152</v>
      </c>
      <c r="AB14" s="96">
        <v>7</v>
      </c>
      <c r="AJ14" s="70" t="s">
        <v>153</v>
      </c>
      <c r="AK14" s="70" t="s">
        <v>154</v>
      </c>
    </row>
    <row r="15" spans="1:37">
      <c r="A15" s="91">
        <v>2</v>
      </c>
      <c r="B15" s="92" t="s">
        <v>155</v>
      </c>
      <c r="C15" s="93" t="s">
        <v>156</v>
      </c>
      <c r="D15" s="94" t="s">
        <v>157</v>
      </c>
      <c r="E15" s="95">
        <v>15</v>
      </c>
      <c r="F15" s="96" t="s">
        <v>158</v>
      </c>
      <c r="I15" s="97">
        <f>ROUND(E15*G15,2)</f>
        <v>0</v>
      </c>
      <c r="J15" s="97">
        <f>ROUND(E15*G15,2)</f>
        <v>0</v>
      </c>
      <c r="L15" s="98">
        <f>E15*K15</f>
        <v>0</v>
      </c>
      <c r="N15" s="95">
        <f>E15*M15</f>
        <v>0</v>
      </c>
      <c r="O15" s="96">
        <v>23</v>
      </c>
      <c r="P15" s="96" t="s">
        <v>150</v>
      </c>
      <c r="V15" s="99" t="s">
        <v>100</v>
      </c>
      <c r="X15" s="138" t="s">
        <v>156</v>
      </c>
      <c r="Y15" s="138" t="s">
        <v>156</v>
      </c>
      <c r="Z15" s="93" t="s">
        <v>159</v>
      </c>
      <c r="AA15" s="93" t="s">
        <v>150</v>
      </c>
      <c r="AB15" s="96">
        <v>2</v>
      </c>
      <c r="AJ15" s="70" t="s">
        <v>160</v>
      </c>
      <c r="AK15" s="70" t="s">
        <v>154</v>
      </c>
    </row>
    <row r="16" spans="1:37">
      <c r="A16" s="91">
        <v>3</v>
      </c>
      <c r="B16" s="92" t="s">
        <v>155</v>
      </c>
      <c r="C16" s="93" t="s">
        <v>161</v>
      </c>
      <c r="D16" s="94" t="s">
        <v>162</v>
      </c>
      <c r="E16" s="95">
        <v>2</v>
      </c>
      <c r="F16" s="96" t="s">
        <v>52</v>
      </c>
      <c r="I16" s="97">
        <f>ROUND(E16*G16,2)</f>
        <v>0</v>
      </c>
      <c r="J16" s="97">
        <f>ROUND(E16*G16,2)</f>
        <v>0</v>
      </c>
      <c r="L16" s="98">
        <f>E16*K16</f>
        <v>0</v>
      </c>
      <c r="N16" s="95">
        <f>E16*M16</f>
        <v>0</v>
      </c>
      <c r="O16" s="96">
        <v>23</v>
      </c>
      <c r="P16" s="96" t="s">
        <v>150</v>
      </c>
      <c r="V16" s="99" t="s">
        <v>100</v>
      </c>
      <c r="X16" s="138" t="s">
        <v>161</v>
      </c>
      <c r="Y16" s="138" t="s">
        <v>161</v>
      </c>
      <c r="Z16" s="93" t="s">
        <v>159</v>
      </c>
      <c r="AA16" s="93" t="s">
        <v>150</v>
      </c>
      <c r="AB16" s="96">
        <v>8</v>
      </c>
      <c r="AJ16" s="70" t="s">
        <v>160</v>
      </c>
      <c r="AK16" s="70" t="s">
        <v>154</v>
      </c>
    </row>
    <row r="17" spans="1:37">
      <c r="D17" s="139" t="s">
        <v>163</v>
      </c>
      <c r="E17" s="140">
        <f>J17</f>
        <v>0</v>
      </c>
      <c r="H17" s="140">
        <f>SUM(H12:H16)</f>
        <v>0</v>
      </c>
      <c r="I17" s="140">
        <f>SUM(I12:I16)</f>
        <v>0</v>
      </c>
      <c r="J17" s="140">
        <f>SUM(J12:J16)</f>
        <v>0</v>
      </c>
      <c r="L17" s="141">
        <f>SUM(L12:L16)</f>
        <v>0</v>
      </c>
      <c r="N17" s="142">
        <f>SUM(N12:N16)</f>
        <v>0</v>
      </c>
      <c r="W17" s="95">
        <f>SUM(W12:W16)</f>
        <v>12</v>
      </c>
    </row>
    <row r="19" spans="1:37">
      <c r="D19" s="139" t="s">
        <v>164</v>
      </c>
      <c r="E19" s="142">
        <f>J19</f>
        <v>0</v>
      </c>
      <c r="H19" s="140">
        <f>+H17</f>
        <v>0</v>
      </c>
      <c r="I19" s="140">
        <f>+I17</f>
        <v>0</v>
      </c>
      <c r="J19" s="140">
        <f>+J17</f>
        <v>0</v>
      </c>
      <c r="L19" s="141">
        <f>+L17</f>
        <v>0</v>
      </c>
      <c r="N19" s="142">
        <f>+N17</f>
        <v>0</v>
      </c>
      <c r="W19" s="95">
        <f>+W17</f>
        <v>12</v>
      </c>
    </row>
    <row r="21" spans="1:37">
      <c r="B21" s="137" t="s">
        <v>165</v>
      </c>
    </row>
    <row r="22" spans="1:37">
      <c r="B22" s="93" t="s">
        <v>166</v>
      </c>
    </row>
    <row r="23" spans="1:37" ht="25.5">
      <c r="A23" s="91">
        <v>4</v>
      </c>
      <c r="B23" s="92" t="s">
        <v>167</v>
      </c>
      <c r="C23" s="93" t="s">
        <v>168</v>
      </c>
      <c r="D23" s="94" t="s">
        <v>169</v>
      </c>
      <c r="E23" s="95">
        <v>18</v>
      </c>
      <c r="F23" s="96" t="s">
        <v>170</v>
      </c>
      <c r="H23" s="97">
        <f>ROUND(E23*G23,2)</f>
        <v>0</v>
      </c>
      <c r="J23" s="97">
        <f t="shared" ref="J23:J54" si="0">ROUND(E23*G23,2)</f>
        <v>0</v>
      </c>
      <c r="L23" s="98">
        <f t="shared" ref="L23:L54" si="1">E23*K23</f>
        <v>0</v>
      </c>
      <c r="N23" s="95">
        <f t="shared" ref="N23:N54" si="2">E23*M23</f>
        <v>0</v>
      </c>
      <c r="O23" s="96">
        <v>23</v>
      </c>
      <c r="P23" s="96" t="s">
        <v>150</v>
      </c>
      <c r="V23" s="99" t="s">
        <v>128</v>
      </c>
      <c r="W23" s="95">
        <v>1.296</v>
      </c>
      <c r="X23" s="138" t="s">
        <v>171</v>
      </c>
      <c r="Y23" s="138" t="s">
        <v>168</v>
      </c>
      <c r="Z23" s="93" t="s">
        <v>172</v>
      </c>
      <c r="AB23" s="96">
        <v>1</v>
      </c>
      <c r="AJ23" s="70" t="s">
        <v>173</v>
      </c>
      <c r="AK23" s="70" t="s">
        <v>154</v>
      </c>
    </row>
    <row r="24" spans="1:37" ht="25.5">
      <c r="A24" s="91">
        <v>5</v>
      </c>
      <c r="B24" s="92" t="s">
        <v>155</v>
      </c>
      <c r="C24" s="93" t="s">
        <v>174</v>
      </c>
      <c r="D24" s="94" t="s">
        <v>175</v>
      </c>
      <c r="E24" s="95">
        <v>18</v>
      </c>
      <c r="F24" s="96" t="s">
        <v>170</v>
      </c>
      <c r="I24" s="97">
        <f>ROUND(E24*G24,2)</f>
        <v>0</v>
      </c>
      <c r="J24" s="97">
        <f t="shared" si="0"/>
        <v>0</v>
      </c>
      <c r="L24" s="98">
        <f t="shared" si="1"/>
        <v>0</v>
      </c>
      <c r="N24" s="95">
        <f t="shared" si="2"/>
        <v>0</v>
      </c>
      <c r="O24" s="96">
        <v>23</v>
      </c>
      <c r="P24" s="96" t="s">
        <v>150</v>
      </c>
      <c r="V24" s="99" t="s">
        <v>100</v>
      </c>
      <c r="X24" s="138" t="s">
        <v>174</v>
      </c>
      <c r="Y24" s="138" t="s">
        <v>174</v>
      </c>
      <c r="Z24" s="93" t="s">
        <v>176</v>
      </c>
      <c r="AA24" s="93" t="s">
        <v>177</v>
      </c>
      <c r="AB24" s="96">
        <v>2</v>
      </c>
      <c r="AJ24" s="70" t="s">
        <v>178</v>
      </c>
      <c r="AK24" s="70" t="s">
        <v>154</v>
      </c>
    </row>
    <row r="25" spans="1:37">
      <c r="A25" s="91">
        <v>6</v>
      </c>
      <c r="B25" s="92" t="s">
        <v>167</v>
      </c>
      <c r="C25" s="93" t="s">
        <v>179</v>
      </c>
      <c r="D25" s="94" t="s">
        <v>180</v>
      </c>
      <c r="E25" s="95">
        <v>1800</v>
      </c>
      <c r="F25" s="96" t="s">
        <v>170</v>
      </c>
      <c r="H25" s="97">
        <f>ROUND(E25*G25,2)</f>
        <v>0</v>
      </c>
      <c r="J25" s="97">
        <f t="shared" si="0"/>
        <v>0</v>
      </c>
      <c r="L25" s="98">
        <f t="shared" si="1"/>
        <v>0</v>
      </c>
      <c r="N25" s="95">
        <f t="shared" si="2"/>
        <v>0</v>
      </c>
      <c r="O25" s="96">
        <v>23</v>
      </c>
      <c r="P25" s="96" t="s">
        <v>150</v>
      </c>
      <c r="V25" s="99" t="s">
        <v>128</v>
      </c>
      <c r="W25" s="95">
        <v>145.80000000000001</v>
      </c>
      <c r="X25" s="138" t="s">
        <v>181</v>
      </c>
      <c r="Y25" s="138" t="s">
        <v>179</v>
      </c>
      <c r="Z25" s="93" t="s">
        <v>172</v>
      </c>
      <c r="AB25" s="96">
        <v>1</v>
      </c>
      <c r="AJ25" s="70" t="s">
        <v>173</v>
      </c>
      <c r="AK25" s="70" t="s">
        <v>154</v>
      </c>
    </row>
    <row r="26" spans="1:37" ht="25.5">
      <c r="A26" s="91">
        <v>7</v>
      </c>
      <c r="B26" s="92" t="s">
        <v>155</v>
      </c>
      <c r="C26" s="93" t="s">
        <v>182</v>
      </c>
      <c r="D26" s="94" t="s">
        <v>183</v>
      </c>
      <c r="E26" s="95">
        <v>1800</v>
      </c>
      <c r="F26" s="96" t="s">
        <v>170</v>
      </c>
      <c r="I26" s="97">
        <f>ROUND(E26*G26,2)</f>
        <v>0</v>
      </c>
      <c r="J26" s="97">
        <f t="shared" si="0"/>
        <v>0</v>
      </c>
      <c r="L26" s="98">
        <f t="shared" si="1"/>
        <v>0</v>
      </c>
      <c r="N26" s="95">
        <f t="shared" si="2"/>
        <v>0</v>
      </c>
      <c r="O26" s="96">
        <v>23</v>
      </c>
      <c r="P26" s="96" t="s">
        <v>150</v>
      </c>
      <c r="V26" s="99" t="s">
        <v>100</v>
      </c>
      <c r="X26" s="138" t="s">
        <v>182</v>
      </c>
      <c r="Y26" s="138" t="s">
        <v>182</v>
      </c>
      <c r="Z26" s="93" t="s">
        <v>176</v>
      </c>
      <c r="AA26" s="93" t="s">
        <v>184</v>
      </c>
      <c r="AB26" s="96">
        <v>2</v>
      </c>
      <c r="AJ26" s="70" t="s">
        <v>178</v>
      </c>
      <c r="AK26" s="70" t="s">
        <v>154</v>
      </c>
    </row>
    <row r="27" spans="1:37" ht="25.5">
      <c r="A27" s="91">
        <v>8</v>
      </c>
      <c r="B27" s="92" t="s">
        <v>167</v>
      </c>
      <c r="C27" s="93" t="s">
        <v>185</v>
      </c>
      <c r="D27" s="94" t="s">
        <v>186</v>
      </c>
      <c r="E27" s="95">
        <v>3</v>
      </c>
      <c r="F27" s="96" t="s">
        <v>158</v>
      </c>
      <c r="H27" s="97">
        <f>ROUND(E27*G27,2)</f>
        <v>0</v>
      </c>
      <c r="J27" s="97">
        <f t="shared" si="0"/>
        <v>0</v>
      </c>
      <c r="L27" s="98">
        <f t="shared" si="1"/>
        <v>0</v>
      </c>
      <c r="N27" s="95">
        <f t="shared" si="2"/>
        <v>0</v>
      </c>
      <c r="O27" s="96">
        <v>23</v>
      </c>
      <c r="P27" s="96" t="s">
        <v>150</v>
      </c>
      <c r="V27" s="99" t="s">
        <v>128</v>
      </c>
      <c r="W27" s="95">
        <v>1.7490000000000001</v>
      </c>
      <c r="X27" s="138" t="s">
        <v>187</v>
      </c>
      <c r="Y27" s="138" t="s">
        <v>185</v>
      </c>
      <c r="Z27" s="93" t="s">
        <v>172</v>
      </c>
      <c r="AB27" s="96">
        <v>1</v>
      </c>
      <c r="AJ27" s="70" t="s">
        <v>173</v>
      </c>
      <c r="AK27" s="70" t="s">
        <v>154</v>
      </c>
    </row>
    <row r="28" spans="1:37" ht="25.5">
      <c r="A28" s="91">
        <v>9</v>
      </c>
      <c r="B28" s="92" t="s">
        <v>155</v>
      </c>
      <c r="C28" s="93" t="s">
        <v>188</v>
      </c>
      <c r="D28" s="94" t="s">
        <v>189</v>
      </c>
      <c r="E28" s="95">
        <v>3</v>
      </c>
      <c r="F28" s="96" t="s">
        <v>158</v>
      </c>
      <c r="I28" s="97">
        <f>ROUND(E28*G28,2)</f>
        <v>0</v>
      </c>
      <c r="J28" s="97">
        <f t="shared" si="0"/>
        <v>0</v>
      </c>
      <c r="L28" s="98">
        <f t="shared" si="1"/>
        <v>0</v>
      </c>
      <c r="N28" s="95">
        <f t="shared" si="2"/>
        <v>0</v>
      </c>
      <c r="O28" s="96">
        <v>23</v>
      </c>
      <c r="P28" s="96" t="s">
        <v>150</v>
      </c>
      <c r="V28" s="99" t="s">
        <v>100</v>
      </c>
      <c r="X28" s="138" t="s">
        <v>188</v>
      </c>
      <c r="Y28" s="138" t="s">
        <v>188</v>
      </c>
      <c r="Z28" s="93" t="s">
        <v>176</v>
      </c>
      <c r="AA28" s="93" t="s">
        <v>190</v>
      </c>
      <c r="AB28" s="96">
        <v>2</v>
      </c>
      <c r="AJ28" s="70" t="s">
        <v>178</v>
      </c>
      <c r="AK28" s="70" t="s">
        <v>154</v>
      </c>
    </row>
    <row r="29" spans="1:37">
      <c r="A29" s="91">
        <v>10</v>
      </c>
      <c r="B29" s="92" t="s">
        <v>167</v>
      </c>
      <c r="C29" s="93" t="s">
        <v>191</v>
      </c>
      <c r="D29" s="94" t="s">
        <v>192</v>
      </c>
      <c r="E29" s="95">
        <v>10</v>
      </c>
      <c r="F29" s="96" t="s">
        <v>158</v>
      </c>
      <c r="H29" s="97">
        <f t="shared" ref="H29:H37" si="3">ROUND(E29*G29,2)</f>
        <v>0</v>
      </c>
      <c r="J29" s="97">
        <f t="shared" si="0"/>
        <v>0</v>
      </c>
      <c r="L29" s="98">
        <f t="shared" si="1"/>
        <v>0</v>
      </c>
      <c r="N29" s="95">
        <f t="shared" si="2"/>
        <v>0</v>
      </c>
      <c r="O29" s="96">
        <v>23</v>
      </c>
      <c r="P29" s="96" t="s">
        <v>150</v>
      </c>
      <c r="V29" s="99" t="s">
        <v>128</v>
      </c>
      <c r="W29" s="95">
        <v>3.09</v>
      </c>
      <c r="X29" s="138" t="s">
        <v>193</v>
      </c>
      <c r="Y29" s="138" t="s">
        <v>191</v>
      </c>
      <c r="Z29" s="93" t="s">
        <v>194</v>
      </c>
      <c r="AB29" s="96">
        <v>7</v>
      </c>
      <c r="AJ29" s="70" t="s">
        <v>173</v>
      </c>
      <c r="AK29" s="70" t="s">
        <v>154</v>
      </c>
    </row>
    <row r="30" spans="1:37">
      <c r="A30" s="91">
        <v>11</v>
      </c>
      <c r="B30" s="92" t="s">
        <v>167</v>
      </c>
      <c r="C30" s="93" t="s">
        <v>195</v>
      </c>
      <c r="D30" s="94" t="s">
        <v>196</v>
      </c>
      <c r="E30" s="95">
        <v>210</v>
      </c>
      <c r="F30" s="96" t="s">
        <v>158</v>
      </c>
      <c r="H30" s="97">
        <f t="shared" si="3"/>
        <v>0</v>
      </c>
      <c r="J30" s="97">
        <f t="shared" si="0"/>
        <v>0</v>
      </c>
      <c r="L30" s="98">
        <f t="shared" si="1"/>
        <v>0</v>
      </c>
      <c r="N30" s="95">
        <f t="shared" si="2"/>
        <v>0</v>
      </c>
      <c r="O30" s="96">
        <v>23</v>
      </c>
      <c r="P30" s="96" t="s">
        <v>150</v>
      </c>
      <c r="V30" s="99" t="s">
        <v>128</v>
      </c>
      <c r="W30" s="95">
        <v>9.8699999999999992</v>
      </c>
      <c r="X30" s="138" t="s">
        <v>197</v>
      </c>
      <c r="Y30" s="138" t="s">
        <v>195</v>
      </c>
      <c r="Z30" s="93" t="s">
        <v>172</v>
      </c>
      <c r="AB30" s="96">
        <v>1</v>
      </c>
      <c r="AJ30" s="70" t="s">
        <v>173</v>
      </c>
      <c r="AK30" s="70" t="s">
        <v>154</v>
      </c>
    </row>
    <row r="31" spans="1:37">
      <c r="A31" s="91">
        <v>12</v>
      </c>
      <c r="B31" s="92" t="s">
        <v>167</v>
      </c>
      <c r="C31" s="93" t="s">
        <v>198</v>
      </c>
      <c r="D31" s="94" t="s">
        <v>199</v>
      </c>
      <c r="E31" s="95">
        <v>21</v>
      </c>
      <c r="F31" s="96" t="s">
        <v>158</v>
      </c>
      <c r="H31" s="97">
        <f t="shared" si="3"/>
        <v>0</v>
      </c>
      <c r="J31" s="97">
        <f t="shared" si="0"/>
        <v>0</v>
      </c>
      <c r="L31" s="98">
        <f t="shared" si="1"/>
        <v>0</v>
      </c>
      <c r="N31" s="95">
        <f t="shared" si="2"/>
        <v>0</v>
      </c>
      <c r="O31" s="96">
        <v>23</v>
      </c>
      <c r="P31" s="96" t="s">
        <v>150</v>
      </c>
      <c r="V31" s="99" t="s">
        <v>128</v>
      </c>
      <c r="W31" s="95">
        <v>1.0289999999999999</v>
      </c>
      <c r="X31" s="138" t="s">
        <v>200</v>
      </c>
      <c r="Y31" s="138" t="s">
        <v>198</v>
      </c>
      <c r="Z31" s="93" t="s">
        <v>172</v>
      </c>
      <c r="AB31" s="96">
        <v>1</v>
      </c>
      <c r="AJ31" s="70" t="s">
        <v>173</v>
      </c>
      <c r="AK31" s="70" t="s">
        <v>154</v>
      </c>
    </row>
    <row r="32" spans="1:37">
      <c r="A32" s="91">
        <v>13</v>
      </c>
      <c r="B32" s="92" t="s">
        <v>167</v>
      </c>
      <c r="C32" s="93" t="s">
        <v>201</v>
      </c>
      <c r="D32" s="94" t="s">
        <v>202</v>
      </c>
      <c r="E32" s="95">
        <v>500</v>
      </c>
      <c r="F32" s="96" t="s">
        <v>158</v>
      </c>
      <c r="H32" s="97">
        <f t="shared" si="3"/>
        <v>0</v>
      </c>
      <c r="J32" s="97">
        <f t="shared" si="0"/>
        <v>0</v>
      </c>
      <c r="L32" s="98">
        <f t="shared" si="1"/>
        <v>0</v>
      </c>
      <c r="N32" s="95">
        <f t="shared" si="2"/>
        <v>0</v>
      </c>
      <c r="O32" s="96">
        <v>23</v>
      </c>
      <c r="P32" s="96" t="s">
        <v>150</v>
      </c>
      <c r="V32" s="99" t="s">
        <v>128</v>
      </c>
      <c r="W32" s="95">
        <v>35.5</v>
      </c>
      <c r="X32" s="138" t="s">
        <v>203</v>
      </c>
      <c r="Y32" s="138" t="s">
        <v>201</v>
      </c>
      <c r="Z32" s="93" t="s">
        <v>172</v>
      </c>
      <c r="AB32" s="96">
        <v>1</v>
      </c>
      <c r="AJ32" s="70" t="s">
        <v>173</v>
      </c>
      <c r="AK32" s="70" t="s">
        <v>154</v>
      </c>
    </row>
    <row r="33" spans="1:37">
      <c r="A33" s="91">
        <v>14</v>
      </c>
      <c r="B33" s="92" t="s">
        <v>167</v>
      </c>
      <c r="C33" s="93" t="s">
        <v>204</v>
      </c>
      <c r="D33" s="94" t="s">
        <v>205</v>
      </c>
      <c r="E33" s="95">
        <v>10</v>
      </c>
      <c r="F33" s="96" t="s">
        <v>158</v>
      </c>
      <c r="H33" s="97">
        <f t="shared" si="3"/>
        <v>0</v>
      </c>
      <c r="J33" s="97">
        <f t="shared" si="0"/>
        <v>0</v>
      </c>
      <c r="L33" s="98">
        <f t="shared" si="1"/>
        <v>0</v>
      </c>
      <c r="N33" s="95">
        <f t="shared" si="2"/>
        <v>0</v>
      </c>
      <c r="O33" s="96">
        <v>23</v>
      </c>
      <c r="P33" s="96" t="s">
        <v>150</v>
      </c>
      <c r="V33" s="99" t="s">
        <v>128</v>
      </c>
      <c r="W33" s="95">
        <v>1.64</v>
      </c>
      <c r="X33" s="138" t="s">
        <v>206</v>
      </c>
      <c r="Y33" s="138" t="s">
        <v>204</v>
      </c>
      <c r="Z33" s="93" t="s">
        <v>172</v>
      </c>
      <c r="AB33" s="96">
        <v>1</v>
      </c>
      <c r="AJ33" s="70" t="s">
        <v>173</v>
      </c>
      <c r="AK33" s="70" t="s">
        <v>154</v>
      </c>
    </row>
    <row r="34" spans="1:37">
      <c r="A34" s="91">
        <v>15</v>
      </c>
      <c r="B34" s="92" t="s">
        <v>167</v>
      </c>
      <c r="C34" s="93" t="s">
        <v>207</v>
      </c>
      <c r="D34" s="94" t="s">
        <v>208</v>
      </c>
      <c r="E34" s="95">
        <v>1</v>
      </c>
      <c r="F34" s="96" t="s">
        <v>158</v>
      </c>
      <c r="H34" s="97">
        <f t="shared" si="3"/>
        <v>0</v>
      </c>
      <c r="J34" s="97">
        <f t="shared" si="0"/>
        <v>0</v>
      </c>
      <c r="L34" s="98">
        <f t="shared" si="1"/>
        <v>0</v>
      </c>
      <c r="N34" s="95">
        <f t="shared" si="2"/>
        <v>0</v>
      </c>
      <c r="O34" s="96">
        <v>23</v>
      </c>
      <c r="P34" s="96" t="s">
        <v>150</v>
      </c>
      <c r="V34" s="99" t="s">
        <v>128</v>
      </c>
      <c r="W34" s="95">
        <v>0.22800000000000001</v>
      </c>
      <c r="X34" s="138" t="s">
        <v>209</v>
      </c>
      <c r="Y34" s="138" t="s">
        <v>207</v>
      </c>
      <c r="Z34" s="93" t="s">
        <v>172</v>
      </c>
      <c r="AB34" s="96">
        <v>1</v>
      </c>
      <c r="AJ34" s="70" t="s">
        <v>173</v>
      </c>
      <c r="AK34" s="70" t="s">
        <v>154</v>
      </c>
    </row>
    <row r="35" spans="1:37">
      <c r="A35" s="91">
        <v>16</v>
      </c>
      <c r="B35" s="92" t="s">
        <v>167</v>
      </c>
      <c r="C35" s="93" t="s">
        <v>210</v>
      </c>
      <c r="D35" s="94" t="s">
        <v>211</v>
      </c>
      <c r="E35" s="95">
        <v>3</v>
      </c>
      <c r="F35" s="96" t="s">
        <v>158</v>
      </c>
      <c r="H35" s="97">
        <f t="shared" si="3"/>
        <v>0</v>
      </c>
      <c r="J35" s="97">
        <f t="shared" si="0"/>
        <v>0</v>
      </c>
      <c r="L35" s="98">
        <f t="shared" si="1"/>
        <v>0</v>
      </c>
      <c r="N35" s="95">
        <f t="shared" si="2"/>
        <v>0</v>
      </c>
      <c r="O35" s="96">
        <v>23</v>
      </c>
      <c r="P35" s="96" t="s">
        <v>150</v>
      </c>
      <c r="V35" s="99" t="s">
        <v>128</v>
      </c>
      <c r="W35" s="95">
        <v>0.873</v>
      </c>
      <c r="X35" s="138" t="s">
        <v>212</v>
      </c>
      <c r="Y35" s="138" t="s">
        <v>210</v>
      </c>
      <c r="Z35" s="93" t="s">
        <v>172</v>
      </c>
      <c r="AB35" s="96">
        <v>1</v>
      </c>
      <c r="AJ35" s="70" t="s">
        <v>173</v>
      </c>
      <c r="AK35" s="70" t="s">
        <v>154</v>
      </c>
    </row>
    <row r="36" spans="1:37">
      <c r="A36" s="91">
        <v>17</v>
      </c>
      <c r="B36" s="92" t="s">
        <v>167</v>
      </c>
      <c r="C36" s="93" t="s">
        <v>213</v>
      </c>
      <c r="D36" s="94" t="s">
        <v>214</v>
      </c>
      <c r="E36" s="95">
        <v>50</v>
      </c>
      <c r="F36" s="96" t="s">
        <v>158</v>
      </c>
      <c r="H36" s="97">
        <f t="shared" si="3"/>
        <v>0</v>
      </c>
      <c r="J36" s="97">
        <f t="shared" si="0"/>
        <v>0</v>
      </c>
      <c r="L36" s="98">
        <f t="shared" si="1"/>
        <v>0</v>
      </c>
      <c r="N36" s="95">
        <f t="shared" si="2"/>
        <v>0</v>
      </c>
      <c r="O36" s="96">
        <v>23</v>
      </c>
      <c r="P36" s="96" t="s">
        <v>150</v>
      </c>
      <c r="V36" s="99" t="s">
        <v>128</v>
      </c>
      <c r="W36" s="95">
        <v>11.5</v>
      </c>
      <c r="X36" s="138" t="s">
        <v>215</v>
      </c>
      <c r="Y36" s="138" t="s">
        <v>213</v>
      </c>
      <c r="Z36" s="93" t="s">
        <v>172</v>
      </c>
      <c r="AB36" s="96">
        <v>7</v>
      </c>
      <c r="AJ36" s="70" t="s">
        <v>173</v>
      </c>
      <c r="AK36" s="70" t="s">
        <v>154</v>
      </c>
    </row>
    <row r="37" spans="1:37">
      <c r="A37" s="91">
        <v>18</v>
      </c>
      <c r="B37" s="92" t="s">
        <v>167</v>
      </c>
      <c r="C37" s="93" t="s">
        <v>216</v>
      </c>
      <c r="D37" s="94" t="s">
        <v>217</v>
      </c>
      <c r="E37" s="95">
        <v>55</v>
      </c>
      <c r="F37" s="96" t="s">
        <v>158</v>
      </c>
      <c r="H37" s="97">
        <f t="shared" si="3"/>
        <v>0</v>
      </c>
      <c r="J37" s="97">
        <f t="shared" si="0"/>
        <v>0</v>
      </c>
      <c r="L37" s="98">
        <f t="shared" si="1"/>
        <v>0</v>
      </c>
      <c r="N37" s="95">
        <f t="shared" si="2"/>
        <v>0</v>
      </c>
      <c r="O37" s="96">
        <v>23</v>
      </c>
      <c r="P37" s="96" t="s">
        <v>150</v>
      </c>
      <c r="V37" s="99" t="s">
        <v>128</v>
      </c>
      <c r="W37" s="95">
        <v>0.71499999999999997</v>
      </c>
      <c r="X37" s="138" t="s">
        <v>218</v>
      </c>
      <c r="Y37" s="138" t="s">
        <v>216</v>
      </c>
      <c r="Z37" s="93" t="s">
        <v>172</v>
      </c>
      <c r="AB37" s="96">
        <v>1</v>
      </c>
      <c r="AJ37" s="70" t="s">
        <v>173</v>
      </c>
      <c r="AK37" s="70" t="s">
        <v>154</v>
      </c>
    </row>
    <row r="38" spans="1:37">
      <c r="A38" s="91">
        <v>19</v>
      </c>
      <c r="B38" s="92" t="s">
        <v>155</v>
      </c>
      <c r="C38" s="93" t="s">
        <v>219</v>
      </c>
      <c r="D38" s="94" t="s">
        <v>220</v>
      </c>
      <c r="E38" s="95">
        <v>55</v>
      </c>
      <c r="F38" s="96" t="s">
        <v>158</v>
      </c>
      <c r="I38" s="97">
        <f>ROUND(E38*G38,2)</f>
        <v>0</v>
      </c>
      <c r="J38" s="97">
        <f t="shared" si="0"/>
        <v>0</v>
      </c>
      <c r="L38" s="98">
        <f t="shared" si="1"/>
        <v>0</v>
      </c>
      <c r="N38" s="95">
        <f t="shared" si="2"/>
        <v>0</v>
      </c>
      <c r="O38" s="96">
        <v>23</v>
      </c>
      <c r="P38" s="96" t="s">
        <v>150</v>
      </c>
      <c r="V38" s="99" t="s">
        <v>100</v>
      </c>
      <c r="X38" s="138" t="s">
        <v>221</v>
      </c>
      <c r="Y38" s="138" t="s">
        <v>219</v>
      </c>
      <c r="Z38" s="93" t="s">
        <v>222</v>
      </c>
      <c r="AA38" s="93" t="s">
        <v>223</v>
      </c>
      <c r="AB38" s="96">
        <v>8</v>
      </c>
      <c r="AJ38" s="70" t="s">
        <v>178</v>
      </c>
      <c r="AK38" s="70" t="s">
        <v>154</v>
      </c>
    </row>
    <row r="39" spans="1:37">
      <c r="A39" s="91">
        <v>20</v>
      </c>
      <c r="B39" s="92" t="s">
        <v>167</v>
      </c>
      <c r="C39" s="93" t="s">
        <v>224</v>
      </c>
      <c r="D39" s="94" t="s">
        <v>225</v>
      </c>
      <c r="E39" s="95">
        <v>2</v>
      </c>
      <c r="F39" s="96" t="s">
        <v>158</v>
      </c>
      <c r="H39" s="97">
        <f>ROUND(E39*G39,2)</f>
        <v>0</v>
      </c>
      <c r="J39" s="97">
        <f t="shared" si="0"/>
        <v>0</v>
      </c>
      <c r="L39" s="98">
        <f t="shared" si="1"/>
        <v>0</v>
      </c>
      <c r="N39" s="95">
        <f t="shared" si="2"/>
        <v>0</v>
      </c>
      <c r="O39" s="96">
        <v>23</v>
      </c>
      <c r="P39" s="96" t="s">
        <v>150</v>
      </c>
      <c r="V39" s="99" t="s">
        <v>128</v>
      </c>
      <c r="W39" s="95">
        <v>0.46400000000000002</v>
      </c>
      <c r="X39" s="138" t="s">
        <v>226</v>
      </c>
      <c r="Y39" s="138" t="s">
        <v>224</v>
      </c>
      <c r="Z39" s="93" t="s">
        <v>172</v>
      </c>
      <c r="AB39" s="96">
        <v>1</v>
      </c>
      <c r="AJ39" s="70" t="s">
        <v>173</v>
      </c>
      <c r="AK39" s="70" t="s">
        <v>154</v>
      </c>
    </row>
    <row r="40" spans="1:37">
      <c r="A40" s="91">
        <v>21</v>
      </c>
      <c r="B40" s="92" t="s">
        <v>167</v>
      </c>
      <c r="C40" s="93" t="s">
        <v>227</v>
      </c>
      <c r="D40" s="94" t="s">
        <v>228</v>
      </c>
      <c r="E40" s="95">
        <v>2</v>
      </c>
      <c r="F40" s="96" t="s">
        <v>158</v>
      </c>
      <c r="H40" s="97">
        <f>ROUND(E40*G40,2)</f>
        <v>0</v>
      </c>
      <c r="J40" s="97">
        <f t="shared" si="0"/>
        <v>0</v>
      </c>
      <c r="L40" s="98">
        <f t="shared" si="1"/>
        <v>0</v>
      </c>
      <c r="N40" s="95">
        <f t="shared" si="2"/>
        <v>0</v>
      </c>
      <c r="O40" s="96">
        <v>23</v>
      </c>
      <c r="P40" s="96" t="s">
        <v>150</v>
      </c>
      <c r="V40" s="99" t="s">
        <v>128</v>
      </c>
      <c r="W40" s="95">
        <v>0.46400000000000002</v>
      </c>
      <c r="X40" s="138" t="s">
        <v>229</v>
      </c>
      <c r="Y40" s="138" t="s">
        <v>227</v>
      </c>
      <c r="Z40" s="93" t="s">
        <v>172</v>
      </c>
      <c r="AB40" s="96">
        <v>1</v>
      </c>
      <c r="AJ40" s="70" t="s">
        <v>173</v>
      </c>
      <c r="AK40" s="70" t="s">
        <v>154</v>
      </c>
    </row>
    <row r="41" spans="1:37" ht="25.5">
      <c r="A41" s="91">
        <v>22</v>
      </c>
      <c r="B41" s="92" t="s">
        <v>155</v>
      </c>
      <c r="C41" s="93" t="s">
        <v>230</v>
      </c>
      <c r="D41" s="94" t="s">
        <v>231</v>
      </c>
      <c r="E41" s="95">
        <v>2</v>
      </c>
      <c r="F41" s="96" t="s">
        <v>158</v>
      </c>
      <c r="I41" s="97">
        <f>ROUND(E41*G41,2)</f>
        <v>0</v>
      </c>
      <c r="J41" s="97">
        <f t="shared" si="0"/>
        <v>0</v>
      </c>
      <c r="L41" s="98">
        <f t="shared" si="1"/>
        <v>0</v>
      </c>
      <c r="N41" s="95">
        <f t="shared" si="2"/>
        <v>0</v>
      </c>
      <c r="O41" s="96">
        <v>23</v>
      </c>
      <c r="P41" s="96" t="s">
        <v>150</v>
      </c>
      <c r="V41" s="99" t="s">
        <v>100</v>
      </c>
      <c r="X41" s="138" t="s">
        <v>230</v>
      </c>
      <c r="Y41" s="138" t="s">
        <v>230</v>
      </c>
      <c r="Z41" s="93" t="s">
        <v>222</v>
      </c>
      <c r="AA41" s="93" t="s">
        <v>232</v>
      </c>
      <c r="AB41" s="96">
        <v>2</v>
      </c>
      <c r="AJ41" s="70" t="s">
        <v>178</v>
      </c>
      <c r="AK41" s="70" t="s">
        <v>154</v>
      </c>
    </row>
    <row r="42" spans="1:37">
      <c r="A42" s="91">
        <v>23</v>
      </c>
      <c r="B42" s="92" t="s">
        <v>155</v>
      </c>
      <c r="C42" s="93" t="s">
        <v>233</v>
      </c>
      <c r="D42" s="94" t="s">
        <v>234</v>
      </c>
      <c r="E42" s="95">
        <v>2</v>
      </c>
      <c r="F42" s="96" t="s">
        <v>158</v>
      </c>
      <c r="I42" s="97">
        <f>ROUND(E42*G42,2)</f>
        <v>0</v>
      </c>
      <c r="J42" s="97">
        <f t="shared" si="0"/>
        <v>0</v>
      </c>
      <c r="L42" s="98">
        <f t="shared" si="1"/>
        <v>0</v>
      </c>
      <c r="N42" s="95">
        <f t="shared" si="2"/>
        <v>0</v>
      </c>
      <c r="O42" s="96">
        <v>23</v>
      </c>
      <c r="P42" s="96" t="s">
        <v>150</v>
      </c>
      <c r="V42" s="99" t="s">
        <v>100</v>
      </c>
      <c r="X42" s="138" t="s">
        <v>233</v>
      </c>
      <c r="Y42" s="138" t="s">
        <v>233</v>
      </c>
      <c r="Z42" s="93" t="s">
        <v>235</v>
      </c>
      <c r="AA42" s="93" t="s">
        <v>236</v>
      </c>
      <c r="AB42" s="96">
        <v>2</v>
      </c>
      <c r="AJ42" s="70" t="s">
        <v>178</v>
      </c>
      <c r="AK42" s="70" t="s">
        <v>154</v>
      </c>
    </row>
    <row r="43" spans="1:37">
      <c r="A43" s="91">
        <v>24</v>
      </c>
      <c r="B43" s="92" t="s">
        <v>155</v>
      </c>
      <c r="C43" s="93" t="s">
        <v>237</v>
      </c>
      <c r="D43" s="94" t="s">
        <v>238</v>
      </c>
      <c r="E43" s="95">
        <v>2</v>
      </c>
      <c r="F43" s="96" t="s">
        <v>158</v>
      </c>
      <c r="I43" s="97">
        <f>ROUND(E43*G43,2)</f>
        <v>0</v>
      </c>
      <c r="J43" s="97">
        <f t="shared" si="0"/>
        <v>0</v>
      </c>
      <c r="L43" s="98">
        <f t="shared" si="1"/>
        <v>0</v>
      </c>
      <c r="N43" s="95">
        <f t="shared" si="2"/>
        <v>0</v>
      </c>
      <c r="O43" s="96">
        <v>23</v>
      </c>
      <c r="P43" s="96" t="s">
        <v>150</v>
      </c>
      <c r="V43" s="99" t="s">
        <v>100</v>
      </c>
      <c r="X43" s="138" t="s">
        <v>239</v>
      </c>
      <c r="Y43" s="138" t="s">
        <v>237</v>
      </c>
      <c r="Z43" s="93" t="s">
        <v>235</v>
      </c>
      <c r="AA43" s="93" t="s">
        <v>150</v>
      </c>
      <c r="AB43" s="96">
        <v>8</v>
      </c>
      <c r="AJ43" s="70" t="s">
        <v>178</v>
      </c>
      <c r="AK43" s="70" t="s">
        <v>154</v>
      </c>
    </row>
    <row r="44" spans="1:37">
      <c r="A44" s="91">
        <v>25</v>
      </c>
      <c r="B44" s="92" t="s">
        <v>167</v>
      </c>
      <c r="C44" s="93" t="s">
        <v>240</v>
      </c>
      <c r="D44" s="94" t="s">
        <v>241</v>
      </c>
      <c r="E44" s="95">
        <v>49</v>
      </c>
      <c r="F44" s="96" t="s">
        <v>158</v>
      </c>
      <c r="H44" s="97">
        <f>ROUND(E44*G44,2)</f>
        <v>0</v>
      </c>
      <c r="J44" s="97">
        <f t="shared" si="0"/>
        <v>0</v>
      </c>
      <c r="L44" s="98">
        <f t="shared" si="1"/>
        <v>0</v>
      </c>
      <c r="N44" s="95">
        <f t="shared" si="2"/>
        <v>0</v>
      </c>
      <c r="O44" s="96">
        <v>23</v>
      </c>
      <c r="P44" s="96" t="s">
        <v>150</v>
      </c>
      <c r="V44" s="99" t="s">
        <v>128</v>
      </c>
      <c r="W44" s="95">
        <v>38.759</v>
      </c>
      <c r="X44" s="138" t="s">
        <v>242</v>
      </c>
      <c r="Y44" s="138" t="s">
        <v>240</v>
      </c>
      <c r="Z44" s="93" t="s">
        <v>172</v>
      </c>
      <c r="AB44" s="96">
        <v>7</v>
      </c>
      <c r="AJ44" s="70" t="s">
        <v>173</v>
      </c>
      <c r="AK44" s="70" t="s">
        <v>154</v>
      </c>
    </row>
    <row r="45" spans="1:37">
      <c r="A45" s="91">
        <v>26</v>
      </c>
      <c r="B45" s="92" t="s">
        <v>155</v>
      </c>
      <c r="C45" s="93" t="s">
        <v>243</v>
      </c>
      <c r="D45" s="94" t="s">
        <v>244</v>
      </c>
      <c r="E45" s="95">
        <v>250</v>
      </c>
      <c r="F45" s="96" t="s">
        <v>170</v>
      </c>
      <c r="I45" s="97">
        <f>ROUND(E45*G45,2)</f>
        <v>0</v>
      </c>
      <c r="J45" s="97">
        <f t="shared" si="0"/>
        <v>0</v>
      </c>
      <c r="L45" s="98">
        <f t="shared" si="1"/>
        <v>0</v>
      </c>
      <c r="N45" s="95">
        <f t="shared" si="2"/>
        <v>0</v>
      </c>
      <c r="O45" s="96">
        <v>23</v>
      </c>
      <c r="P45" s="96" t="s">
        <v>150</v>
      </c>
      <c r="V45" s="99" t="s">
        <v>100</v>
      </c>
      <c r="X45" s="138" t="s">
        <v>243</v>
      </c>
      <c r="Y45" s="138" t="s">
        <v>243</v>
      </c>
      <c r="Z45" s="93" t="s">
        <v>245</v>
      </c>
      <c r="AA45" s="93" t="s">
        <v>246</v>
      </c>
      <c r="AB45" s="96">
        <v>2</v>
      </c>
      <c r="AJ45" s="70" t="s">
        <v>178</v>
      </c>
      <c r="AK45" s="70" t="s">
        <v>154</v>
      </c>
    </row>
    <row r="46" spans="1:37">
      <c r="A46" s="91">
        <v>27</v>
      </c>
      <c r="B46" s="92" t="s">
        <v>155</v>
      </c>
      <c r="C46" s="93" t="s">
        <v>247</v>
      </c>
      <c r="D46" s="94" t="s">
        <v>248</v>
      </c>
      <c r="E46" s="95">
        <v>280</v>
      </c>
      <c r="F46" s="96" t="s">
        <v>170</v>
      </c>
      <c r="I46" s="97">
        <f>ROUND(E46*G46,2)</f>
        <v>0</v>
      </c>
      <c r="J46" s="97">
        <f t="shared" si="0"/>
        <v>0</v>
      </c>
      <c r="L46" s="98">
        <f t="shared" si="1"/>
        <v>0</v>
      </c>
      <c r="N46" s="95">
        <f t="shared" si="2"/>
        <v>0</v>
      </c>
      <c r="O46" s="96">
        <v>23</v>
      </c>
      <c r="P46" s="96" t="s">
        <v>150</v>
      </c>
      <c r="V46" s="99" t="s">
        <v>100</v>
      </c>
      <c r="X46" s="138" t="s">
        <v>247</v>
      </c>
      <c r="Y46" s="138" t="s">
        <v>247</v>
      </c>
      <c r="Z46" s="93" t="s">
        <v>245</v>
      </c>
      <c r="AA46" s="93" t="s">
        <v>249</v>
      </c>
      <c r="AB46" s="96">
        <v>2</v>
      </c>
      <c r="AJ46" s="70" t="s">
        <v>178</v>
      </c>
      <c r="AK46" s="70" t="s">
        <v>154</v>
      </c>
    </row>
    <row r="47" spans="1:37">
      <c r="A47" s="91">
        <v>28</v>
      </c>
      <c r="B47" s="92" t="s">
        <v>155</v>
      </c>
      <c r="C47" s="93" t="s">
        <v>250</v>
      </c>
      <c r="D47" s="94" t="s">
        <v>251</v>
      </c>
      <c r="E47" s="95">
        <v>6</v>
      </c>
      <c r="F47" s="96" t="s">
        <v>158</v>
      </c>
      <c r="I47" s="97">
        <f>ROUND(E47*G47,2)</f>
        <v>0</v>
      </c>
      <c r="J47" s="97">
        <f t="shared" si="0"/>
        <v>0</v>
      </c>
      <c r="K47" s="98">
        <v>0.01</v>
      </c>
      <c r="L47" s="98">
        <f t="shared" si="1"/>
        <v>0.06</v>
      </c>
      <c r="N47" s="95">
        <f t="shared" si="2"/>
        <v>0</v>
      </c>
      <c r="O47" s="96">
        <v>23</v>
      </c>
      <c r="P47" s="96" t="s">
        <v>150</v>
      </c>
      <c r="V47" s="99" t="s">
        <v>100</v>
      </c>
      <c r="X47" s="138" t="s">
        <v>252</v>
      </c>
      <c r="Y47" s="138" t="s">
        <v>250</v>
      </c>
      <c r="Z47" s="93" t="s">
        <v>253</v>
      </c>
      <c r="AA47" s="93" t="s">
        <v>254</v>
      </c>
      <c r="AB47" s="96">
        <v>8</v>
      </c>
      <c r="AJ47" s="70" t="s">
        <v>178</v>
      </c>
      <c r="AK47" s="70" t="s">
        <v>154</v>
      </c>
    </row>
    <row r="48" spans="1:37" ht="25.5">
      <c r="A48" s="91">
        <v>29</v>
      </c>
      <c r="B48" s="92" t="s">
        <v>155</v>
      </c>
      <c r="C48" s="93" t="s">
        <v>255</v>
      </c>
      <c r="D48" s="94" t="s">
        <v>256</v>
      </c>
      <c r="E48" s="95">
        <v>49</v>
      </c>
      <c r="F48" s="96" t="s">
        <v>158</v>
      </c>
      <c r="I48" s="97">
        <f>ROUND(E48*G48,2)</f>
        <v>0</v>
      </c>
      <c r="J48" s="97">
        <f t="shared" si="0"/>
        <v>0</v>
      </c>
      <c r="K48" s="98">
        <v>0.01</v>
      </c>
      <c r="L48" s="98">
        <f t="shared" si="1"/>
        <v>0.49</v>
      </c>
      <c r="N48" s="95">
        <f t="shared" si="2"/>
        <v>0</v>
      </c>
      <c r="O48" s="96">
        <v>23</v>
      </c>
      <c r="P48" s="96" t="s">
        <v>150</v>
      </c>
      <c r="V48" s="99" t="s">
        <v>100</v>
      </c>
      <c r="X48" s="138" t="s">
        <v>252</v>
      </c>
      <c r="Y48" s="138" t="s">
        <v>255</v>
      </c>
      <c r="Z48" s="93" t="s">
        <v>253</v>
      </c>
      <c r="AA48" s="93" t="s">
        <v>254</v>
      </c>
      <c r="AB48" s="96">
        <v>8</v>
      </c>
      <c r="AJ48" s="70" t="s">
        <v>178</v>
      </c>
      <c r="AK48" s="70" t="s">
        <v>154</v>
      </c>
    </row>
    <row r="49" spans="1:37">
      <c r="A49" s="91">
        <v>30</v>
      </c>
      <c r="B49" s="92" t="s">
        <v>155</v>
      </c>
      <c r="C49" s="93" t="s">
        <v>257</v>
      </c>
      <c r="D49" s="94" t="s">
        <v>258</v>
      </c>
      <c r="E49" s="95">
        <v>5</v>
      </c>
      <c r="F49" s="96" t="s">
        <v>158</v>
      </c>
      <c r="I49" s="97">
        <f>ROUND(E49*G49,2)</f>
        <v>0</v>
      </c>
      <c r="J49" s="97">
        <f t="shared" si="0"/>
        <v>0</v>
      </c>
      <c r="K49" s="98">
        <v>0.01</v>
      </c>
      <c r="L49" s="98">
        <f t="shared" si="1"/>
        <v>0.05</v>
      </c>
      <c r="N49" s="95">
        <f t="shared" si="2"/>
        <v>0</v>
      </c>
      <c r="O49" s="96">
        <v>23</v>
      </c>
      <c r="P49" s="96" t="s">
        <v>150</v>
      </c>
      <c r="V49" s="99" t="s">
        <v>100</v>
      </c>
      <c r="X49" s="138" t="s">
        <v>259</v>
      </c>
      <c r="Y49" s="138" t="s">
        <v>257</v>
      </c>
      <c r="Z49" s="93" t="s">
        <v>253</v>
      </c>
      <c r="AA49" s="93" t="s">
        <v>260</v>
      </c>
      <c r="AB49" s="96">
        <v>8</v>
      </c>
      <c r="AJ49" s="70" t="s">
        <v>178</v>
      </c>
      <c r="AK49" s="70" t="s">
        <v>154</v>
      </c>
    </row>
    <row r="50" spans="1:37" ht="25.5">
      <c r="A50" s="91">
        <v>31</v>
      </c>
      <c r="B50" s="92" t="s">
        <v>167</v>
      </c>
      <c r="C50" s="93" t="s">
        <v>261</v>
      </c>
      <c r="D50" s="94" t="s">
        <v>262</v>
      </c>
      <c r="E50" s="95">
        <v>6</v>
      </c>
      <c r="F50" s="96" t="s">
        <v>158</v>
      </c>
      <c r="H50" s="97">
        <f>ROUND(E50*G50,2)</f>
        <v>0</v>
      </c>
      <c r="J50" s="97">
        <f t="shared" si="0"/>
        <v>0</v>
      </c>
      <c r="L50" s="98">
        <f t="shared" si="1"/>
        <v>0</v>
      </c>
      <c r="N50" s="95">
        <f t="shared" si="2"/>
        <v>0</v>
      </c>
      <c r="O50" s="96">
        <v>23</v>
      </c>
      <c r="P50" s="96" t="s">
        <v>150</v>
      </c>
      <c r="V50" s="99" t="s">
        <v>128</v>
      </c>
      <c r="W50" s="95">
        <v>1.554</v>
      </c>
      <c r="X50" s="138" t="s">
        <v>263</v>
      </c>
      <c r="Y50" s="138" t="s">
        <v>261</v>
      </c>
      <c r="Z50" s="93" t="s">
        <v>172</v>
      </c>
      <c r="AB50" s="96">
        <v>7</v>
      </c>
      <c r="AJ50" s="70" t="s">
        <v>173</v>
      </c>
      <c r="AK50" s="70" t="s">
        <v>154</v>
      </c>
    </row>
    <row r="51" spans="1:37">
      <c r="A51" s="91">
        <v>32</v>
      </c>
      <c r="B51" s="92" t="s">
        <v>155</v>
      </c>
      <c r="C51" s="93" t="s">
        <v>264</v>
      </c>
      <c r="D51" s="94" t="s">
        <v>265</v>
      </c>
      <c r="E51" s="95">
        <v>10</v>
      </c>
      <c r="F51" s="96" t="s">
        <v>158</v>
      </c>
      <c r="I51" s="97">
        <f>ROUND(E51*G51,2)</f>
        <v>0</v>
      </c>
      <c r="J51" s="97">
        <f t="shared" si="0"/>
        <v>0</v>
      </c>
      <c r="K51" s="98">
        <v>0.01</v>
      </c>
      <c r="L51" s="98">
        <f t="shared" si="1"/>
        <v>0.1</v>
      </c>
      <c r="N51" s="95">
        <f t="shared" si="2"/>
        <v>0</v>
      </c>
      <c r="O51" s="96">
        <v>23</v>
      </c>
      <c r="P51" s="96" t="s">
        <v>150</v>
      </c>
      <c r="V51" s="99" t="s">
        <v>100</v>
      </c>
      <c r="X51" s="138" t="s">
        <v>266</v>
      </c>
      <c r="Y51" s="138" t="s">
        <v>264</v>
      </c>
      <c r="Z51" s="93" t="s">
        <v>253</v>
      </c>
      <c r="AA51" s="93" t="s">
        <v>267</v>
      </c>
      <c r="AB51" s="96">
        <v>8</v>
      </c>
      <c r="AJ51" s="70" t="s">
        <v>178</v>
      </c>
      <c r="AK51" s="70" t="s">
        <v>154</v>
      </c>
    </row>
    <row r="52" spans="1:37">
      <c r="A52" s="91">
        <v>33</v>
      </c>
      <c r="B52" s="92" t="s">
        <v>167</v>
      </c>
      <c r="C52" s="93" t="s">
        <v>268</v>
      </c>
      <c r="D52" s="94" t="s">
        <v>269</v>
      </c>
      <c r="E52" s="95">
        <v>10</v>
      </c>
      <c r="F52" s="96" t="s">
        <v>158</v>
      </c>
      <c r="H52" s="97">
        <f>ROUND(E52*G52,2)</f>
        <v>0</v>
      </c>
      <c r="J52" s="97">
        <f t="shared" si="0"/>
        <v>0</v>
      </c>
      <c r="L52" s="98">
        <f t="shared" si="1"/>
        <v>0</v>
      </c>
      <c r="N52" s="95">
        <f t="shared" si="2"/>
        <v>0</v>
      </c>
      <c r="O52" s="96">
        <v>23</v>
      </c>
      <c r="P52" s="96" t="s">
        <v>150</v>
      </c>
      <c r="V52" s="99" t="s">
        <v>128</v>
      </c>
      <c r="W52" s="95">
        <v>6.75</v>
      </c>
      <c r="X52" s="138" t="s">
        <v>270</v>
      </c>
      <c r="Y52" s="138" t="s">
        <v>268</v>
      </c>
      <c r="Z52" s="93" t="s">
        <v>172</v>
      </c>
      <c r="AB52" s="96">
        <v>7</v>
      </c>
      <c r="AJ52" s="70" t="s">
        <v>173</v>
      </c>
      <c r="AK52" s="70" t="s">
        <v>154</v>
      </c>
    </row>
    <row r="53" spans="1:37">
      <c r="A53" s="91">
        <v>34</v>
      </c>
      <c r="B53" s="92" t="s">
        <v>167</v>
      </c>
      <c r="C53" s="93" t="s">
        <v>271</v>
      </c>
      <c r="D53" s="94" t="s">
        <v>272</v>
      </c>
      <c r="E53" s="95">
        <v>5</v>
      </c>
      <c r="F53" s="96" t="s">
        <v>158</v>
      </c>
      <c r="H53" s="97">
        <f>ROUND(E53*G53,2)</f>
        <v>0</v>
      </c>
      <c r="J53" s="97">
        <f t="shared" si="0"/>
        <v>0</v>
      </c>
      <c r="L53" s="98">
        <f t="shared" si="1"/>
        <v>0</v>
      </c>
      <c r="N53" s="95">
        <f t="shared" si="2"/>
        <v>0</v>
      </c>
      <c r="O53" s="96">
        <v>23</v>
      </c>
      <c r="P53" s="96" t="s">
        <v>150</v>
      </c>
      <c r="V53" s="99" t="s">
        <v>128</v>
      </c>
      <c r="W53" s="95">
        <v>6.0049999999999999</v>
      </c>
      <c r="X53" s="138" t="s">
        <v>273</v>
      </c>
      <c r="Y53" s="138" t="s">
        <v>271</v>
      </c>
      <c r="Z53" s="93" t="s">
        <v>172</v>
      </c>
      <c r="AB53" s="96">
        <v>7</v>
      </c>
      <c r="AJ53" s="70" t="s">
        <v>173</v>
      </c>
      <c r="AK53" s="70" t="s">
        <v>154</v>
      </c>
    </row>
    <row r="54" spans="1:37">
      <c r="A54" s="91">
        <v>35</v>
      </c>
      <c r="B54" s="92" t="s">
        <v>167</v>
      </c>
      <c r="C54" s="93" t="s">
        <v>274</v>
      </c>
      <c r="D54" s="94" t="s">
        <v>275</v>
      </c>
      <c r="E54" s="95">
        <v>49</v>
      </c>
      <c r="F54" s="96" t="s">
        <v>158</v>
      </c>
      <c r="H54" s="97">
        <f>ROUND(E54*G54,2)</f>
        <v>0</v>
      </c>
      <c r="J54" s="97">
        <f t="shared" si="0"/>
        <v>0</v>
      </c>
      <c r="L54" s="98">
        <f t="shared" si="1"/>
        <v>0</v>
      </c>
      <c r="N54" s="95">
        <f t="shared" si="2"/>
        <v>0</v>
      </c>
      <c r="O54" s="96">
        <v>23</v>
      </c>
      <c r="P54" s="96" t="s">
        <v>150</v>
      </c>
      <c r="V54" s="99" t="s">
        <v>128</v>
      </c>
      <c r="W54" s="95">
        <v>64.581999999999994</v>
      </c>
      <c r="X54" s="138" t="s">
        <v>276</v>
      </c>
      <c r="Y54" s="138" t="s">
        <v>274</v>
      </c>
      <c r="Z54" s="93" t="s">
        <v>172</v>
      </c>
      <c r="AB54" s="96">
        <v>7</v>
      </c>
      <c r="AJ54" s="70" t="s">
        <v>173</v>
      </c>
      <c r="AK54" s="70" t="s">
        <v>154</v>
      </c>
    </row>
    <row r="55" spans="1:37">
      <c r="A55" s="91">
        <v>36</v>
      </c>
      <c r="B55" s="92" t="s">
        <v>155</v>
      </c>
      <c r="C55" s="93" t="s">
        <v>277</v>
      </c>
      <c r="D55" s="94" t="s">
        <v>278</v>
      </c>
      <c r="E55" s="95">
        <v>49</v>
      </c>
      <c r="F55" s="96" t="s">
        <v>158</v>
      </c>
      <c r="I55" s="97">
        <f>ROUND(E55*G55,2)</f>
        <v>0</v>
      </c>
      <c r="J55" s="97">
        <f t="shared" ref="J55:J82" si="4">ROUND(E55*G55,2)</f>
        <v>0</v>
      </c>
      <c r="K55" s="98">
        <v>3.1E-2</v>
      </c>
      <c r="L55" s="98">
        <f t="shared" ref="L55:L82" si="5">E55*K55</f>
        <v>1.5189999999999999</v>
      </c>
      <c r="N55" s="95">
        <f t="shared" ref="N55:N82" si="6">E55*M55</f>
        <v>0</v>
      </c>
      <c r="O55" s="96">
        <v>23</v>
      </c>
      <c r="P55" s="96" t="s">
        <v>150</v>
      </c>
      <c r="V55" s="99" t="s">
        <v>100</v>
      </c>
      <c r="X55" s="138" t="s">
        <v>277</v>
      </c>
      <c r="Y55" s="138" t="s">
        <v>277</v>
      </c>
      <c r="Z55" s="93" t="s">
        <v>279</v>
      </c>
      <c r="AA55" s="93" t="s">
        <v>280</v>
      </c>
      <c r="AB55" s="96">
        <v>8</v>
      </c>
      <c r="AJ55" s="70" t="s">
        <v>178</v>
      </c>
      <c r="AK55" s="70" t="s">
        <v>154</v>
      </c>
    </row>
    <row r="56" spans="1:37">
      <c r="A56" s="91">
        <v>37</v>
      </c>
      <c r="B56" s="92" t="s">
        <v>167</v>
      </c>
      <c r="C56" s="93" t="s">
        <v>281</v>
      </c>
      <c r="D56" s="94" t="s">
        <v>282</v>
      </c>
      <c r="E56" s="95">
        <v>55</v>
      </c>
      <c r="F56" s="96" t="s">
        <v>158</v>
      </c>
      <c r="H56" s="97">
        <f>ROUND(E56*G56,2)</f>
        <v>0</v>
      </c>
      <c r="J56" s="97">
        <f t="shared" si="4"/>
        <v>0</v>
      </c>
      <c r="L56" s="98">
        <f t="shared" si="5"/>
        <v>0</v>
      </c>
      <c r="N56" s="95">
        <f t="shared" si="6"/>
        <v>0</v>
      </c>
      <c r="O56" s="96">
        <v>23</v>
      </c>
      <c r="P56" s="96" t="s">
        <v>150</v>
      </c>
      <c r="V56" s="99" t="s">
        <v>128</v>
      </c>
      <c r="W56" s="95">
        <v>64.900000000000006</v>
      </c>
      <c r="X56" s="138" t="s">
        <v>283</v>
      </c>
      <c r="Y56" s="138" t="s">
        <v>281</v>
      </c>
      <c r="Z56" s="93" t="s">
        <v>172</v>
      </c>
      <c r="AB56" s="96">
        <v>1</v>
      </c>
      <c r="AJ56" s="70" t="s">
        <v>173</v>
      </c>
      <c r="AK56" s="70" t="s">
        <v>154</v>
      </c>
    </row>
    <row r="57" spans="1:37" ht="25.5">
      <c r="A57" s="91">
        <v>38</v>
      </c>
      <c r="B57" s="92" t="s">
        <v>155</v>
      </c>
      <c r="C57" s="93" t="s">
        <v>284</v>
      </c>
      <c r="D57" s="94" t="s">
        <v>285</v>
      </c>
      <c r="E57" s="95">
        <v>10</v>
      </c>
      <c r="F57" s="96" t="s">
        <v>286</v>
      </c>
      <c r="I57" s="97">
        <f>ROUND(E57*G57,2)</f>
        <v>0</v>
      </c>
      <c r="J57" s="97">
        <f t="shared" si="4"/>
        <v>0</v>
      </c>
      <c r="L57" s="98">
        <f t="shared" si="5"/>
        <v>0</v>
      </c>
      <c r="N57" s="95">
        <f t="shared" si="6"/>
        <v>0</v>
      </c>
      <c r="O57" s="96">
        <v>23</v>
      </c>
      <c r="P57" s="96" t="s">
        <v>150</v>
      </c>
      <c r="V57" s="99" t="s">
        <v>100</v>
      </c>
      <c r="X57" s="138" t="s">
        <v>284</v>
      </c>
      <c r="Y57" s="138" t="s">
        <v>284</v>
      </c>
      <c r="Z57" s="93" t="s">
        <v>287</v>
      </c>
      <c r="AA57" s="93" t="s">
        <v>288</v>
      </c>
      <c r="AB57" s="96">
        <v>2</v>
      </c>
      <c r="AJ57" s="70" t="s">
        <v>178</v>
      </c>
      <c r="AK57" s="70" t="s">
        <v>154</v>
      </c>
    </row>
    <row r="58" spans="1:37" ht="25.5">
      <c r="A58" s="91">
        <v>39</v>
      </c>
      <c r="B58" s="92" t="s">
        <v>155</v>
      </c>
      <c r="C58" s="93" t="s">
        <v>289</v>
      </c>
      <c r="D58" s="94" t="s">
        <v>290</v>
      </c>
      <c r="E58" s="95">
        <v>55</v>
      </c>
      <c r="F58" s="96" t="s">
        <v>158</v>
      </c>
      <c r="I58" s="97">
        <f>ROUND(E58*G58,2)</f>
        <v>0</v>
      </c>
      <c r="J58" s="97">
        <f t="shared" si="4"/>
        <v>0</v>
      </c>
      <c r="L58" s="98">
        <f t="shared" si="5"/>
        <v>0</v>
      </c>
      <c r="N58" s="95">
        <f t="shared" si="6"/>
        <v>0</v>
      </c>
      <c r="O58" s="96">
        <v>23</v>
      </c>
      <c r="P58" s="96" t="s">
        <v>150</v>
      </c>
      <c r="V58" s="99" t="s">
        <v>100</v>
      </c>
      <c r="X58" s="138" t="s">
        <v>289</v>
      </c>
      <c r="Y58" s="138" t="s">
        <v>289</v>
      </c>
      <c r="Z58" s="93" t="s">
        <v>291</v>
      </c>
      <c r="AA58" s="93" t="s">
        <v>292</v>
      </c>
      <c r="AB58" s="96">
        <v>2</v>
      </c>
      <c r="AJ58" s="70" t="s">
        <v>178</v>
      </c>
      <c r="AK58" s="70" t="s">
        <v>154</v>
      </c>
    </row>
    <row r="59" spans="1:37" ht="25.5">
      <c r="A59" s="91">
        <v>40</v>
      </c>
      <c r="B59" s="92" t="s">
        <v>167</v>
      </c>
      <c r="C59" s="93" t="s">
        <v>293</v>
      </c>
      <c r="D59" s="94" t="s">
        <v>294</v>
      </c>
      <c r="E59" s="95">
        <v>190</v>
      </c>
      <c r="F59" s="96" t="s">
        <v>170</v>
      </c>
      <c r="H59" s="97">
        <f>ROUND(E59*G59,2)</f>
        <v>0</v>
      </c>
      <c r="J59" s="97">
        <f t="shared" si="4"/>
        <v>0</v>
      </c>
      <c r="L59" s="98">
        <f t="shared" si="5"/>
        <v>0</v>
      </c>
      <c r="N59" s="95">
        <f t="shared" si="6"/>
        <v>0</v>
      </c>
      <c r="O59" s="96">
        <v>23</v>
      </c>
      <c r="P59" s="96" t="s">
        <v>150</v>
      </c>
      <c r="V59" s="99" t="s">
        <v>128</v>
      </c>
      <c r="W59" s="95">
        <v>20.14</v>
      </c>
      <c r="X59" s="138" t="s">
        <v>295</v>
      </c>
      <c r="Y59" s="138" t="s">
        <v>293</v>
      </c>
      <c r="Z59" s="93" t="s">
        <v>172</v>
      </c>
      <c r="AB59" s="96">
        <v>1</v>
      </c>
      <c r="AJ59" s="70" t="s">
        <v>173</v>
      </c>
      <c r="AK59" s="70" t="s">
        <v>154</v>
      </c>
    </row>
    <row r="60" spans="1:37">
      <c r="A60" s="91">
        <v>41</v>
      </c>
      <c r="B60" s="92" t="s">
        <v>155</v>
      </c>
      <c r="C60" s="93" t="s">
        <v>296</v>
      </c>
      <c r="D60" s="94" t="s">
        <v>297</v>
      </c>
      <c r="E60" s="95">
        <v>100</v>
      </c>
      <c r="F60" s="96" t="s">
        <v>298</v>
      </c>
      <c r="I60" s="97">
        <f>ROUND(E60*G60,2)</f>
        <v>0</v>
      </c>
      <c r="J60" s="97">
        <f t="shared" si="4"/>
        <v>0</v>
      </c>
      <c r="L60" s="98">
        <f t="shared" si="5"/>
        <v>0</v>
      </c>
      <c r="N60" s="95">
        <f t="shared" si="6"/>
        <v>0</v>
      </c>
      <c r="O60" s="96">
        <v>23</v>
      </c>
      <c r="P60" s="96" t="s">
        <v>150</v>
      </c>
      <c r="V60" s="99" t="s">
        <v>100</v>
      </c>
      <c r="X60" s="138" t="s">
        <v>296</v>
      </c>
      <c r="Y60" s="138" t="s">
        <v>296</v>
      </c>
      <c r="Z60" s="93" t="s">
        <v>287</v>
      </c>
      <c r="AA60" s="93" t="s">
        <v>299</v>
      </c>
      <c r="AB60" s="96">
        <v>2</v>
      </c>
      <c r="AJ60" s="70" t="s">
        <v>178</v>
      </c>
      <c r="AK60" s="70" t="s">
        <v>154</v>
      </c>
    </row>
    <row r="61" spans="1:37" ht="25.5">
      <c r="A61" s="91">
        <v>42</v>
      </c>
      <c r="B61" s="92" t="s">
        <v>167</v>
      </c>
      <c r="C61" s="93" t="s">
        <v>300</v>
      </c>
      <c r="D61" s="94" t="s">
        <v>301</v>
      </c>
      <c r="E61" s="95">
        <v>1100</v>
      </c>
      <c r="F61" s="96" t="s">
        <v>170</v>
      </c>
      <c r="H61" s="97">
        <f>ROUND(E61*G61,2)</f>
        <v>0</v>
      </c>
      <c r="J61" s="97">
        <f t="shared" si="4"/>
        <v>0</v>
      </c>
      <c r="L61" s="98">
        <f t="shared" si="5"/>
        <v>0</v>
      </c>
      <c r="N61" s="95">
        <f t="shared" si="6"/>
        <v>0</v>
      </c>
      <c r="O61" s="96">
        <v>23</v>
      </c>
      <c r="P61" s="96" t="s">
        <v>150</v>
      </c>
      <c r="V61" s="99" t="s">
        <v>128</v>
      </c>
      <c r="W61" s="95">
        <v>162.80000000000001</v>
      </c>
      <c r="X61" s="138" t="s">
        <v>302</v>
      </c>
      <c r="Y61" s="138" t="s">
        <v>300</v>
      </c>
      <c r="Z61" s="93" t="s">
        <v>172</v>
      </c>
      <c r="AB61" s="96">
        <v>1</v>
      </c>
      <c r="AJ61" s="70" t="s">
        <v>173</v>
      </c>
      <c r="AK61" s="70" t="s">
        <v>154</v>
      </c>
    </row>
    <row r="62" spans="1:37">
      <c r="A62" s="91">
        <v>43</v>
      </c>
      <c r="B62" s="92" t="s">
        <v>155</v>
      </c>
      <c r="C62" s="93" t="s">
        <v>303</v>
      </c>
      <c r="D62" s="94" t="s">
        <v>304</v>
      </c>
      <c r="E62" s="95">
        <v>1100</v>
      </c>
      <c r="F62" s="96" t="s">
        <v>298</v>
      </c>
      <c r="I62" s="97">
        <f>ROUND(E62*G62,2)</f>
        <v>0</v>
      </c>
      <c r="J62" s="97">
        <f t="shared" si="4"/>
        <v>0</v>
      </c>
      <c r="L62" s="98">
        <f t="shared" si="5"/>
        <v>0</v>
      </c>
      <c r="N62" s="95">
        <f t="shared" si="6"/>
        <v>0</v>
      </c>
      <c r="O62" s="96">
        <v>23</v>
      </c>
      <c r="P62" s="96" t="s">
        <v>150</v>
      </c>
      <c r="V62" s="99" t="s">
        <v>100</v>
      </c>
      <c r="X62" s="138" t="s">
        <v>303</v>
      </c>
      <c r="Y62" s="138" t="s">
        <v>303</v>
      </c>
      <c r="Z62" s="93" t="s">
        <v>287</v>
      </c>
      <c r="AA62" s="93" t="s">
        <v>305</v>
      </c>
      <c r="AB62" s="96">
        <v>2</v>
      </c>
      <c r="AJ62" s="70" t="s">
        <v>178</v>
      </c>
      <c r="AK62" s="70" t="s">
        <v>154</v>
      </c>
    </row>
    <row r="63" spans="1:37">
      <c r="A63" s="91">
        <v>44</v>
      </c>
      <c r="B63" s="92" t="s">
        <v>167</v>
      </c>
      <c r="C63" s="93" t="s">
        <v>306</v>
      </c>
      <c r="D63" s="94" t="s">
        <v>307</v>
      </c>
      <c r="E63" s="95">
        <v>150</v>
      </c>
      <c r="F63" s="96" t="s">
        <v>158</v>
      </c>
      <c r="H63" s="97">
        <f>ROUND(E63*G63,2)</f>
        <v>0</v>
      </c>
      <c r="J63" s="97">
        <f t="shared" si="4"/>
        <v>0</v>
      </c>
      <c r="L63" s="98">
        <f t="shared" si="5"/>
        <v>0</v>
      </c>
      <c r="N63" s="95">
        <f t="shared" si="6"/>
        <v>0</v>
      </c>
      <c r="O63" s="96">
        <v>23</v>
      </c>
      <c r="P63" s="96" t="s">
        <v>150</v>
      </c>
      <c r="V63" s="99" t="s">
        <v>128</v>
      </c>
      <c r="W63" s="95">
        <v>32.700000000000003</v>
      </c>
      <c r="X63" s="138" t="s">
        <v>308</v>
      </c>
      <c r="Y63" s="138" t="s">
        <v>306</v>
      </c>
      <c r="Z63" s="93" t="s">
        <v>172</v>
      </c>
      <c r="AB63" s="96">
        <v>1</v>
      </c>
      <c r="AJ63" s="70" t="s">
        <v>173</v>
      </c>
      <c r="AK63" s="70" t="s">
        <v>154</v>
      </c>
    </row>
    <row r="64" spans="1:37">
      <c r="A64" s="91">
        <v>45</v>
      </c>
      <c r="B64" s="92" t="s">
        <v>167</v>
      </c>
      <c r="C64" s="93" t="s">
        <v>309</v>
      </c>
      <c r="D64" s="94" t="s">
        <v>310</v>
      </c>
      <c r="E64" s="95">
        <v>80</v>
      </c>
      <c r="F64" s="96" t="s">
        <v>158</v>
      </c>
      <c r="H64" s="97">
        <f>ROUND(E64*G64,2)</f>
        <v>0</v>
      </c>
      <c r="J64" s="97">
        <f t="shared" si="4"/>
        <v>0</v>
      </c>
      <c r="L64" s="98">
        <f t="shared" si="5"/>
        <v>0</v>
      </c>
      <c r="N64" s="95">
        <f t="shared" si="6"/>
        <v>0</v>
      </c>
      <c r="O64" s="96">
        <v>23</v>
      </c>
      <c r="P64" s="96" t="s">
        <v>150</v>
      </c>
      <c r="V64" s="99" t="s">
        <v>128</v>
      </c>
      <c r="W64" s="95">
        <v>24.32</v>
      </c>
      <c r="X64" s="138" t="s">
        <v>311</v>
      </c>
      <c r="Y64" s="138" t="s">
        <v>309</v>
      </c>
      <c r="Z64" s="93" t="s">
        <v>172</v>
      </c>
      <c r="AB64" s="96">
        <v>1</v>
      </c>
      <c r="AJ64" s="70" t="s">
        <v>173</v>
      </c>
      <c r="AK64" s="70" t="s">
        <v>154</v>
      </c>
    </row>
    <row r="65" spans="1:37">
      <c r="A65" s="91">
        <v>46</v>
      </c>
      <c r="B65" s="92" t="s">
        <v>155</v>
      </c>
      <c r="C65" s="93" t="s">
        <v>312</v>
      </c>
      <c r="D65" s="94" t="s">
        <v>313</v>
      </c>
      <c r="E65" s="95">
        <v>40</v>
      </c>
      <c r="F65" s="96" t="s">
        <v>158</v>
      </c>
      <c r="I65" s="97">
        <f>ROUND(E65*G65,2)</f>
        <v>0</v>
      </c>
      <c r="J65" s="97">
        <f t="shared" si="4"/>
        <v>0</v>
      </c>
      <c r="L65" s="98">
        <f t="shared" si="5"/>
        <v>0</v>
      </c>
      <c r="N65" s="95">
        <f t="shared" si="6"/>
        <v>0</v>
      </c>
      <c r="O65" s="96">
        <v>23</v>
      </c>
      <c r="P65" s="96" t="s">
        <v>150</v>
      </c>
      <c r="V65" s="99" t="s">
        <v>100</v>
      </c>
      <c r="X65" s="138" t="s">
        <v>312</v>
      </c>
      <c r="Y65" s="138" t="s">
        <v>312</v>
      </c>
      <c r="Z65" s="93" t="s">
        <v>287</v>
      </c>
      <c r="AA65" s="93" t="s">
        <v>314</v>
      </c>
      <c r="AB65" s="96">
        <v>2</v>
      </c>
      <c r="AJ65" s="70" t="s">
        <v>178</v>
      </c>
      <c r="AK65" s="70" t="s">
        <v>154</v>
      </c>
    </row>
    <row r="66" spans="1:37" ht="25.5">
      <c r="A66" s="91">
        <v>47</v>
      </c>
      <c r="B66" s="92" t="s">
        <v>155</v>
      </c>
      <c r="C66" s="93" t="s">
        <v>315</v>
      </c>
      <c r="D66" s="94" t="s">
        <v>316</v>
      </c>
      <c r="E66" s="95">
        <v>50</v>
      </c>
      <c r="F66" s="96" t="s">
        <v>158</v>
      </c>
      <c r="I66" s="97">
        <f>ROUND(E66*G66,2)</f>
        <v>0</v>
      </c>
      <c r="J66" s="97">
        <f t="shared" si="4"/>
        <v>0</v>
      </c>
      <c r="L66" s="98">
        <f t="shared" si="5"/>
        <v>0</v>
      </c>
      <c r="N66" s="95">
        <f t="shared" si="6"/>
        <v>0</v>
      </c>
      <c r="O66" s="96">
        <v>23</v>
      </c>
      <c r="P66" s="96" t="s">
        <v>150</v>
      </c>
      <c r="V66" s="99" t="s">
        <v>100</v>
      </c>
      <c r="X66" s="138" t="s">
        <v>315</v>
      </c>
      <c r="Y66" s="138" t="s">
        <v>315</v>
      </c>
      <c r="Z66" s="93" t="s">
        <v>287</v>
      </c>
      <c r="AA66" s="93" t="s">
        <v>317</v>
      </c>
      <c r="AB66" s="96">
        <v>2</v>
      </c>
      <c r="AJ66" s="70" t="s">
        <v>178</v>
      </c>
      <c r="AK66" s="70" t="s">
        <v>154</v>
      </c>
    </row>
    <row r="67" spans="1:37" ht="25.5">
      <c r="A67" s="91">
        <v>48</v>
      </c>
      <c r="B67" s="92" t="s">
        <v>155</v>
      </c>
      <c r="C67" s="93" t="s">
        <v>318</v>
      </c>
      <c r="D67" s="94" t="s">
        <v>319</v>
      </c>
      <c r="E67" s="95">
        <v>40</v>
      </c>
      <c r="F67" s="96" t="s">
        <v>158</v>
      </c>
      <c r="I67" s="97">
        <f>ROUND(E67*G67,2)</f>
        <v>0</v>
      </c>
      <c r="J67" s="97">
        <f t="shared" si="4"/>
        <v>0</v>
      </c>
      <c r="L67" s="98">
        <f t="shared" si="5"/>
        <v>0</v>
      </c>
      <c r="N67" s="95">
        <f t="shared" si="6"/>
        <v>0</v>
      </c>
      <c r="O67" s="96">
        <v>23</v>
      </c>
      <c r="P67" s="96" t="s">
        <v>150</v>
      </c>
      <c r="V67" s="99" t="s">
        <v>100</v>
      </c>
      <c r="X67" s="138" t="s">
        <v>318</v>
      </c>
      <c r="Y67" s="138" t="s">
        <v>318</v>
      </c>
      <c r="Z67" s="93" t="s">
        <v>287</v>
      </c>
      <c r="AA67" s="93" t="s">
        <v>320</v>
      </c>
      <c r="AB67" s="96">
        <v>2</v>
      </c>
      <c r="AJ67" s="70" t="s">
        <v>178</v>
      </c>
      <c r="AK67" s="70" t="s">
        <v>154</v>
      </c>
    </row>
    <row r="68" spans="1:37" ht="25.5">
      <c r="A68" s="91">
        <v>49</v>
      </c>
      <c r="B68" s="92" t="s">
        <v>155</v>
      </c>
      <c r="C68" s="93" t="s">
        <v>321</v>
      </c>
      <c r="D68" s="94" t="s">
        <v>322</v>
      </c>
      <c r="E68" s="95">
        <v>150</v>
      </c>
      <c r="F68" s="96" t="s">
        <v>158</v>
      </c>
      <c r="I68" s="97">
        <f>ROUND(E68*G68,2)</f>
        <v>0</v>
      </c>
      <c r="J68" s="97">
        <f t="shared" si="4"/>
        <v>0</v>
      </c>
      <c r="L68" s="98">
        <f t="shared" si="5"/>
        <v>0</v>
      </c>
      <c r="N68" s="95">
        <f t="shared" si="6"/>
        <v>0</v>
      </c>
      <c r="O68" s="96">
        <v>23</v>
      </c>
      <c r="P68" s="96" t="s">
        <v>150</v>
      </c>
      <c r="V68" s="99" t="s">
        <v>100</v>
      </c>
      <c r="X68" s="138" t="s">
        <v>321</v>
      </c>
      <c r="Y68" s="138" t="s">
        <v>321</v>
      </c>
      <c r="Z68" s="93" t="s">
        <v>287</v>
      </c>
      <c r="AA68" s="93" t="s">
        <v>323</v>
      </c>
      <c r="AB68" s="96">
        <v>2</v>
      </c>
      <c r="AJ68" s="70" t="s">
        <v>178</v>
      </c>
      <c r="AK68" s="70" t="s">
        <v>154</v>
      </c>
    </row>
    <row r="69" spans="1:37" ht="25.5">
      <c r="A69" s="91">
        <v>50</v>
      </c>
      <c r="B69" s="92" t="s">
        <v>167</v>
      </c>
      <c r="C69" s="93" t="s">
        <v>324</v>
      </c>
      <c r="D69" s="94" t="s">
        <v>325</v>
      </c>
      <c r="E69" s="95">
        <v>40</v>
      </c>
      <c r="F69" s="96" t="s">
        <v>158</v>
      </c>
      <c r="H69" s="97">
        <f>ROUND(E69*G69,2)</f>
        <v>0</v>
      </c>
      <c r="J69" s="97">
        <f t="shared" si="4"/>
        <v>0</v>
      </c>
      <c r="L69" s="98">
        <f t="shared" si="5"/>
        <v>0</v>
      </c>
      <c r="N69" s="95">
        <f t="shared" si="6"/>
        <v>0</v>
      </c>
      <c r="O69" s="96">
        <v>23</v>
      </c>
      <c r="P69" s="96" t="s">
        <v>150</v>
      </c>
      <c r="V69" s="99" t="s">
        <v>128</v>
      </c>
      <c r="W69" s="95">
        <v>50.24</v>
      </c>
      <c r="X69" s="138" t="s">
        <v>326</v>
      </c>
      <c r="Y69" s="138" t="s">
        <v>324</v>
      </c>
      <c r="Z69" s="93" t="s">
        <v>172</v>
      </c>
      <c r="AB69" s="96">
        <v>1</v>
      </c>
      <c r="AJ69" s="70" t="s">
        <v>173</v>
      </c>
      <c r="AK69" s="70" t="s">
        <v>154</v>
      </c>
    </row>
    <row r="70" spans="1:37">
      <c r="A70" s="91">
        <v>51</v>
      </c>
      <c r="B70" s="92" t="s">
        <v>155</v>
      </c>
      <c r="C70" s="93" t="s">
        <v>327</v>
      </c>
      <c r="D70" s="94" t="s">
        <v>328</v>
      </c>
      <c r="E70" s="95">
        <v>40</v>
      </c>
      <c r="F70" s="96" t="s">
        <v>158</v>
      </c>
      <c r="I70" s="97">
        <f>ROUND(E70*G70,2)</f>
        <v>0</v>
      </c>
      <c r="J70" s="97">
        <f t="shared" si="4"/>
        <v>0</v>
      </c>
      <c r="L70" s="98">
        <f t="shared" si="5"/>
        <v>0</v>
      </c>
      <c r="N70" s="95">
        <f t="shared" si="6"/>
        <v>0</v>
      </c>
      <c r="O70" s="96">
        <v>23</v>
      </c>
      <c r="P70" s="96" t="s">
        <v>150</v>
      </c>
      <c r="V70" s="99" t="s">
        <v>100</v>
      </c>
      <c r="X70" s="138" t="s">
        <v>327</v>
      </c>
      <c r="Y70" s="138" t="s">
        <v>327</v>
      </c>
      <c r="Z70" s="93" t="s">
        <v>287</v>
      </c>
      <c r="AA70" s="93" t="s">
        <v>329</v>
      </c>
      <c r="AB70" s="96">
        <v>2</v>
      </c>
      <c r="AJ70" s="70" t="s">
        <v>178</v>
      </c>
      <c r="AK70" s="70" t="s">
        <v>154</v>
      </c>
    </row>
    <row r="71" spans="1:37">
      <c r="A71" s="91">
        <v>52</v>
      </c>
      <c r="B71" s="92" t="s">
        <v>167</v>
      </c>
      <c r="C71" s="93" t="s">
        <v>330</v>
      </c>
      <c r="D71" s="94" t="s">
        <v>331</v>
      </c>
      <c r="E71" s="95">
        <v>50</v>
      </c>
      <c r="F71" s="96" t="s">
        <v>158</v>
      </c>
      <c r="H71" s="97">
        <f>ROUND(E71*G71,2)</f>
        <v>0</v>
      </c>
      <c r="J71" s="97">
        <f t="shared" si="4"/>
        <v>0</v>
      </c>
      <c r="L71" s="98">
        <f t="shared" si="5"/>
        <v>0</v>
      </c>
      <c r="N71" s="95">
        <f t="shared" si="6"/>
        <v>0</v>
      </c>
      <c r="O71" s="96">
        <v>23</v>
      </c>
      <c r="P71" s="96" t="s">
        <v>150</v>
      </c>
      <c r="V71" s="99" t="s">
        <v>128</v>
      </c>
      <c r="W71" s="95">
        <v>7.75</v>
      </c>
      <c r="X71" s="138" t="s">
        <v>332</v>
      </c>
      <c r="Y71" s="138" t="s">
        <v>330</v>
      </c>
      <c r="Z71" s="93" t="s">
        <v>172</v>
      </c>
      <c r="AB71" s="96">
        <v>1</v>
      </c>
      <c r="AJ71" s="70" t="s">
        <v>173</v>
      </c>
      <c r="AK71" s="70" t="s">
        <v>154</v>
      </c>
    </row>
    <row r="72" spans="1:37">
      <c r="A72" s="91">
        <v>53</v>
      </c>
      <c r="B72" s="92" t="s">
        <v>155</v>
      </c>
      <c r="C72" s="93" t="s">
        <v>333</v>
      </c>
      <c r="D72" s="94" t="s">
        <v>334</v>
      </c>
      <c r="E72" s="95">
        <v>50</v>
      </c>
      <c r="F72" s="96" t="s">
        <v>158</v>
      </c>
      <c r="I72" s="97">
        <f>ROUND(E72*G72,2)</f>
        <v>0</v>
      </c>
      <c r="J72" s="97">
        <f t="shared" si="4"/>
        <v>0</v>
      </c>
      <c r="L72" s="98">
        <f t="shared" si="5"/>
        <v>0</v>
      </c>
      <c r="N72" s="95">
        <f t="shared" si="6"/>
        <v>0</v>
      </c>
      <c r="O72" s="96">
        <v>23</v>
      </c>
      <c r="P72" s="96" t="s">
        <v>150</v>
      </c>
      <c r="V72" s="99" t="s">
        <v>100</v>
      </c>
      <c r="X72" s="138" t="s">
        <v>333</v>
      </c>
      <c r="Y72" s="138" t="s">
        <v>333</v>
      </c>
      <c r="Z72" s="93" t="s">
        <v>287</v>
      </c>
      <c r="AA72" s="93" t="s">
        <v>335</v>
      </c>
      <c r="AB72" s="96">
        <v>2</v>
      </c>
      <c r="AJ72" s="70" t="s">
        <v>178</v>
      </c>
      <c r="AK72" s="70" t="s">
        <v>154</v>
      </c>
    </row>
    <row r="73" spans="1:37">
      <c r="A73" s="91">
        <v>54</v>
      </c>
      <c r="B73" s="92" t="s">
        <v>167</v>
      </c>
      <c r="C73" s="93" t="s">
        <v>336</v>
      </c>
      <c r="D73" s="94" t="s">
        <v>337</v>
      </c>
      <c r="E73" s="95">
        <v>250</v>
      </c>
      <c r="F73" s="96" t="s">
        <v>170</v>
      </c>
      <c r="H73" s="97">
        <f>ROUND(E73*G73,2)</f>
        <v>0</v>
      </c>
      <c r="J73" s="97">
        <f t="shared" si="4"/>
        <v>0</v>
      </c>
      <c r="L73" s="98">
        <f t="shared" si="5"/>
        <v>0</v>
      </c>
      <c r="N73" s="95">
        <f t="shared" si="6"/>
        <v>0</v>
      </c>
      <c r="O73" s="96">
        <v>23</v>
      </c>
      <c r="P73" s="96" t="s">
        <v>150</v>
      </c>
      <c r="V73" s="99" t="s">
        <v>128</v>
      </c>
      <c r="W73" s="95">
        <v>10</v>
      </c>
      <c r="X73" s="138" t="s">
        <v>338</v>
      </c>
      <c r="Y73" s="138" t="s">
        <v>336</v>
      </c>
      <c r="Z73" s="93" t="s">
        <v>172</v>
      </c>
      <c r="AB73" s="96">
        <v>1</v>
      </c>
      <c r="AJ73" s="70" t="s">
        <v>173</v>
      </c>
      <c r="AK73" s="70" t="s">
        <v>154</v>
      </c>
    </row>
    <row r="74" spans="1:37">
      <c r="A74" s="91">
        <v>55</v>
      </c>
      <c r="B74" s="92" t="s">
        <v>167</v>
      </c>
      <c r="C74" s="93" t="s">
        <v>339</v>
      </c>
      <c r="D74" s="94" t="s">
        <v>340</v>
      </c>
      <c r="E74" s="95">
        <v>280</v>
      </c>
      <c r="F74" s="96" t="s">
        <v>170</v>
      </c>
      <c r="H74" s="97">
        <f>ROUND(E74*G74,2)</f>
        <v>0</v>
      </c>
      <c r="J74" s="97">
        <f t="shared" si="4"/>
        <v>0</v>
      </c>
      <c r="L74" s="98">
        <f t="shared" si="5"/>
        <v>0</v>
      </c>
      <c r="N74" s="95">
        <f t="shared" si="6"/>
        <v>0</v>
      </c>
      <c r="O74" s="96">
        <v>23</v>
      </c>
      <c r="P74" s="96" t="s">
        <v>150</v>
      </c>
      <c r="V74" s="99" t="s">
        <v>128</v>
      </c>
      <c r="W74" s="95">
        <v>11.2</v>
      </c>
      <c r="X74" s="138" t="s">
        <v>341</v>
      </c>
      <c r="Y74" s="138" t="s">
        <v>339</v>
      </c>
      <c r="Z74" s="93" t="s">
        <v>172</v>
      </c>
      <c r="AB74" s="96">
        <v>1</v>
      </c>
      <c r="AJ74" s="70" t="s">
        <v>173</v>
      </c>
      <c r="AK74" s="70" t="s">
        <v>154</v>
      </c>
    </row>
    <row r="75" spans="1:37">
      <c r="A75" s="91">
        <v>56</v>
      </c>
      <c r="B75" s="92" t="s">
        <v>167</v>
      </c>
      <c r="C75" s="93" t="s">
        <v>342</v>
      </c>
      <c r="D75" s="94" t="s">
        <v>343</v>
      </c>
      <c r="E75" s="95">
        <v>145</v>
      </c>
      <c r="F75" s="96" t="s">
        <v>170</v>
      </c>
      <c r="H75" s="97">
        <f>ROUND(E75*G75,2)</f>
        <v>0</v>
      </c>
      <c r="J75" s="97">
        <f t="shared" si="4"/>
        <v>0</v>
      </c>
      <c r="L75" s="98">
        <f t="shared" si="5"/>
        <v>0</v>
      </c>
      <c r="N75" s="95">
        <f t="shared" si="6"/>
        <v>0</v>
      </c>
      <c r="O75" s="96">
        <v>23</v>
      </c>
      <c r="P75" s="96" t="s">
        <v>150</v>
      </c>
      <c r="V75" s="99" t="s">
        <v>128</v>
      </c>
      <c r="W75" s="95">
        <v>5.8</v>
      </c>
      <c r="X75" s="138" t="s">
        <v>344</v>
      </c>
      <c r="Y75" s="138" t="s">
        <v>342</v>
      </c>
      <c r="Z75" s="93" t="s">
        <v>172</v>
      </c>
      <c r="AB75" s="96">
        <v>1</v>
      </c>
      <c r="AJ75" s="70" t="s">
        <v>173</v>
      </c>
      <c r="AK75" s="70" t="s">
        <v>154</v>
      </c>
    </row>
    <row r="76" spans="1:37">
      <c r="A76" s="91">
        <v>57</v>
      </c>
      <c r="B76" s="92" t="s">
        <v>155</v>
      </c>
      <c r="C76" s="93" t="s">
        <v>345</v>
      </c>
      <c r="D76" s="94" t="s">
        <v>346</v>
      </c>
      <c r="E76" s="95">
        <v>145</v>
      </c>
      <c r="F76" s="96" t="s">
        <v>170</v>
      </c>
      <c r="I76" s="97">
        <f>ROUND(E76*G76,2)</f>
        <v>0</v>
      </c>
      <c r="J76" s="97">
        <f t="shared" si="4"/>
        <v>0</v>
      </c>
      <c r="L76" s="98">
        <f t="shared" si="5"/>
        <v>0</v>
      </c>
      <c r="N76" s="95">
        <f t="shared" si="6"/>
        <v>0</v>
      </c>
      <c r="O76" s="96">
        <v>23</v>
      </c>
      <c r="P76" s="96" t="s">
        <v>150</v>
      </c>
      <c r="V76" s="99" t="s">
        <v>100</v>
      </c>
      <c r="X76" s="138" t="s">
        <v>345</v>
      </c>
      <c r="Y76" s="138" t="s">
        <v>345</v>
      </c>
      <c r="Z76" s="93" t="s">
        <v>245</v>
      </c>
      <c r="AA76" s="93" t="s">
        <v>347</v>
      </c>
      <c r="AB76" s="96">
        <v>2</v>
      </c>
      <c r="AJ76" s="70" t="s">
        <v>178</v>
      </c>
      <c r="AK76" s="70" t="s">
        <v>154</v>
      </c>
    </row>
    <row r="77" spans="1:37">
      <c r="A77" s="91">
        <v>58</v>
      </c>
      <c r="B77" s="92" t="s">
        <v>167</v>
      </c>
      <c r="C77" s="93" t="s">
        <v>348</v>
      </c>
      <c r="D77" s="94" t="s">
        <v>349</v>
      </c>
      <c r="E77" s="95">
        <v>1450</v>
      </c>
      <c r="F77" s="96" t="s">
        <v>170</v>
      </c>
      <c r="H77" s="97">
        <f>ROUND(E77*G77,2)</f>
        <v>0</v>
      </c>
      <c r="J77" s="97">
        <f t="shared" si="4"/>
        <v>0</v>
      </c>
      <c r="L77" s="98">
        <f t="shared" si="5"/>
        <v>0</v>
      </c>
      <c r="N77" s="95">
        <f t="shared" si="6"/>
        <v>0</v>
      </c>
      <c r="O77" s="96">
        <v>23</v>
      </c>
      <c r="P77" s="96" t="s">
        <v>150</v>
      </c>
      <c r="V77" s="99" t="s">
        <v>128</v>
      </c>
      <c r="W77" s="95">
        <v>71.05</v>
      </c>
      <c r="X77" s="138" t="s">
        <v>350</v>
      </c>
      <c r="Y77" s="138" t="s">
        <v>348</v>
      </c>
      <c r="Z77" s="93" t="s">
        <v>172</v>
      </c>
      <c r="AB77" s="96">
        <v>1</v>
      </c>
      <c r="AJ77" s="70" t="s">
        <v>173</v>
      </c>
      <c r="AK77" s="70" t="s">
        <v>154</v>
      </c>
    </row>
    <row r="78" spans="1:37">
      <c r="A78" s="91">
        <v>59</v>
      </c>
      <c r="B78" s="92" t="s">
        <v>155</v>
      </c>
      <c r="C78" s="93" t="s">
        <v>351</v>
      </c>
      <c r="D78" s="94" t="s">
        <v>352</v>
      </c>
      <c r="E78" s="95">
        <v>1450</v>
      </c>
      <c r="F78" s="96" t="s">
        <v>170</v>
      </c>
      <c r="I78" s="97">
        <f>ROUND(E78*G78,2)</f>
        <v>0</v>
      </c>
      <c r="J78" s="97">
        <f t="shared" si="4"/>
        <v>0</v>
      </c>
      <c r="L78" s="98">
        <f t="shared" si="5"/>
        <v>0</v>
      </c>
      <c r="N78" s="95">
        <f t="shared" si="6"/>
        <v>0</v>
      </c>
      <c r="O78" s="96">
        <v>23</v>
      </c>
      <c r="P78" s="96" t="s">
        <v>150</v>
      </c>
      <c r="V78" s="99" t="s">
        <v>100</v>
      </c>
      <c r="X78" s="138" t="s">
        <v>351</v>
      </c>
      <c r="Y78" s="138" t="s">
        <v>351</v>
      </c>
      <c r="Z78" s="93" t="s">
        <v>245</v>
      </c>
      <c r="AA78" s="93" t="s">
        <v>353</v>
      </c>
      <c r="AB78" s="96">
        <v>2</v>
      </c>
      <c r="AJ78" s="70" t="s">
        <v>178</v>
      </c>
      <c r="AK78" s="70" t="s">
        <v>154</v>
      </c>
    </row>
    <row r="79" spans="1:37" ht="25.5">
      <c r="A79" s="91">
        <v>60</v>
      </c>
      <c r="B79" s="92" t="s">
        <v>155</v>
      </c>
      <c r="C79" s="93" t="s">
        <v>354</v>
      </c>
      <c r="D79" s="94" t="s">
        <v>355</v>
      </c>
      <c r="E79" s="95">
        <v>100</v>
      </c>
      <c r="F79" s="96" t="s">
        <v>286</v>
      </c>
      <c r="I79" s="97">
        <f>ROUND(E79*G79,2)</f>
        <v>0</v>
      </c>
      <c r="J79" s="97">
        <f t="shared" si="4"/>
        <v>0</v>
      </c>
      <c r="L79" s="98">
        <f t="shared" si="5"/>
        <v>0</v>
      </c>
      <c r="N79" s="95">
        <f t="shared" si="6"/>
        <v>0</v>
      </c>
      <c r="O79" s="96">
        <v>23</v>
      </c>
      <c r="P79" s="96" t="s">
        <v>150</v>
      </c>
      <c r="V79" s="99" t="s">
        <v>100</v>
      </c>
      <c r="X79" s="138" t="s">
        <v>354</v>
      </c>
      <c r="Y79" s="138" t="s">
        <v>354</v>
      </c>
      <c r="Z79" s="93" t="s">
        <v>287</v>
      </c>
      <c r="AA79" s="93" t="s">
        <v>356</v>
      </c>
      <c r="AB79" s="96">
        <v>2</v>
      </c>
      <c r="AJ79" s="70" t="s">
        <v>178</v>
      </c>
      <c r="AK79" s="70" t="s">
        <v>154</v>
      </c>
    </row>
    <row r="80" spans="1:37">
      <c r="A80" s="91">
        <v>61</v>
      </c>
      <c r="B80" s="92" t="s">
        <v>167</v>
      </c>
      <c r="C80" s="93" t="s">
        <v>357</v>
      </c>
      <c r="D80" s="94" t="s">
        <v>358</v>
      </c>
      <c r="E80" s="95">
        <v>2</v>
      </c>
      <c r="F80" s="96" t="s">
        <v>149</v>
      </c>
      <c r="H80" s="97">
        <f>ROUND(E80*G80,2)</f>
        <v>0</v>
      </c>
      <c r="J80" s="97">
        <f t="shared" si="4"/>
        <v>0</v>
      </c>
      <c r="L80" s="98">
        <f t="shared" si="5"/>
        <v>0</v>
      </c>
      <c r="N80" s="95">
        <f t="shared" si="6"/>
        <v>0</v>
      </c>
      <c r="O80" s="96">
        <v>23</v>
      </c>
      <c r="P80" s="96" t="s">
        <v>150</v>
      </c>
      <c r="V80" s="99" t="s">
        <v>128</v>
      </c>
      <c r="W80" s="95">
        <v>2</v>
      </c>
      <c r="X80" s="138" t="s">
        <v>359</v>
      </c>
      <c r="Y80" s="138" t="s">
        <v>357</v>
      </c>
      <c r="Z80" s="93" t="s">
        <v>172</v>
      </c>
      <c r="AB80" s="96">
        <v>7</v>
      </c>
      <c r="AJ80" s="70" t="s">
        <v>173</v>
      </c>
      <c r="AK80" s="70" t="s">
        <v>154</v>
      </c>
    </row>
    <row r="81" spans="1:37">
      <c r="A81" s="91">
        <v>62</v>
      </c>
      <c r="B81" s="92" t="s">
        <v>167</v>
      </c>
      <c r="C81" s="93" t="s">
        <v>360</v>
      </c>
      <c r="D81" s="94" t="s">
        <v>361</v>
      </c>
      <c r="E81" s="95">
        <v>1</v>
      </c>
      <c r="F81" s="96" t="s">
        <v>11</v>
      </c>
      <c r="H81" s="97">
        <f>ROUND(E81*G81,2)</f>
        <v>0</v>
      </c>
      <c r="J81" s="97">
        <f t="shared" si="4"/>
        <v>0</v>
      </c>
      <c r="L81" s="98">
        <f t="shared" si="5"/>
        <v>0</v>
      </c>
      <c r="N81" s="95">
        <f t="shared" si="6"/>
        <v>0</v>
      </c>
      <c r="O81" s="96">
        <v>23</v>
      </c>
      <c r="P81" s="96" t="s">
        <v>150</v>
      </c>
      <c r="V81" s="99" t="s">
        <v>128</v>
      </c>
      <c r="X81" s="138" t="s">
        <v>362</v>
      </c>
      <c r="Y81" s="138" t="s">
        <v>360</v>
      </c>
      <c r="Z81" s="93" t="s">
        <v>172</v>
      </c>
      <c r="AB81" s="96">
        <v>7</v>
      </c>
      <c r="AJ81" s="70" t="s">
        <v>173</v>
      </c>
      <c r="AK81" s="70" t="s">
        <v>154</v>
      </c>
    </row>
    <row r="82" spans="1:37">
      <c r="A82" s="91">
        <v>63</v>
      </c>
      <c r="B82" s="92" t="s">
        <v>167</v>
      </c>
      <c r="C82" s="93" t="s">
        <v>363</v>
      </c>
      <c r="D82" s="94" t="s">
        <v>364</v>
      </c>
      <c r="E82" s="95">
        <v>1</v>
      </c>
      <c r="F82" s="96" t="s">
        <v>11</v>
      </c>
      <c r="H82" s="97">
        <f>ROUND(E82*G82,2)</f>
        <v>0</v>
      </c>
      <c r="J82" s="97">
        <f t="shared" si="4"/>
        <v>0</v>
      </c>
      <c r="L82" s="98">
        <f t="shared" si="5"/>
        <v>0</v>
      </c>
      <c r="N82" s="95">
        <f t="shared" si="6"/>
        <v>0</v>
      </c>
      <c r="O82" s="96">
        <v>23</v>
      </c>
      <c r="P82" s="96" t="s">
        <v>150</v>
      </c>
      <c r="V82" s="99" t="s">
        <v>128</v>
      </c>
      <c r="X82" s="138" t="s">
        <v>365</v>
      </c>
      <c r="Y82" s="138" t="s">
        <v>363</v>
      </c>
      <c r="Z82" s="93" t="s">
        <v>172</v>
      </c>
      <c r="AB82" s="96">
        <v>7</v>
      </c>
      <c r="AJ82" s="70" t="s">
        <v>173</v>
      </c>
      <c r="AK82" s="70" t="s">
        <v>154</v>
      </c>
    </row>
    <row r="83" spans="1:37">
      <c r="D83" s="139" t="s">
        <v>366</v>
      </c>
      <c r="E83" s="140">
        <f>J83</f>
        <v>0</v>
      </c>
      <c r="H83" s="140">
        <f>SUM(H21:H82)</f>
        <v>0</v>
      </c>
      <c r="I83" s="140">
        <f>SUM(I21:I82)</f>
        <v>0</v>
      </c>
      <c r="J83" s="140">
        <f>SUM(J21:J82)</f>
        <v>0</v>
      </c>
      <c r="L83" s="141">
        <f>SUM(L21:L82)</f>
        <v>2.2189999999999999</v>
      </c>
      <c r="N83" s="142">
        <f>SUM(N21:N82)</f>
        <v>0</v>
      </c>
      <c r="W83" s="95">
        <f>SUM(W21:W82)</f>
        <v>794.76799999999992</v>
      </c>
    </row>
    <row r="85" spans="1:37">
      <c r="B85" s="93" t="s">
        <v>367</v>
      </c>
    </row>
    <row r="86" spans="1:37">
      <c r="A86" s="91">
        <v>64</v>
      </c>
      <c r="B86" s="92" t="s">
        <v>368</v>
      </c>
      <c r="C86" s="93" t="s">
        <v>369</v>
      </c>
      <c r="D86" s="94" t="s">
        <v>370</v>
      </c>
      <c r="E86" s="95">
        <v>1</v>
      </c>
      <c r="F86" s="96" t="s">
        <v>371</v>
      </c>
      <c r="H86" s="97">
        <f t="shared" ref="H86:H98" si="7">ROUND(E86*G86,2)</f>
        <v>0</v>
      </c>
      <c r="J86" s="97">
        <f t="shared" ref="J86:J100" si="8">ROUND(E86*G86,2)</f>
        <v>0</v>
      </c>
      <c r="L86" s="98">
        <f t="shared" ref="L86:L100" si="9">E86*K86</f>
        <v>0</v>
      </c>
      <c r="N86" s="95">
        <f t="shared" ref="N86:N100" si="10">E86*M86</f>
        <v>0</v>
      </c>
      <c r="O86" s="96">
        <v>23</v>
      </c>
      <c r="P86" s="96" t="s">
        <v>150</v>
      </c>
      <c r="V86" s="99" t="s">
        <v>128</v>
      </c>
      <c r="W86" s="95">
        <v>2.7229999999999999</v>
      </c>
      <c r="X86" s="138" t="s">
        <v>372</v>
      </c>
      <c r="Y86" s="138" t="s">
        <v>369</v>
      </c>
      <c r="Z86" s="93" t="s">
        <v>373</v>
      </c>
      <c r="AB86" s="96">
        <v>7</v>
      </c>
      <c r="AJ86" s="70" t="s">
        <v>173</v>
      </c>
      <c r="AK86" s="70" t="s">
        <v>154</v>
      </c>
    </row>
    <row r="87" spans="1:37">
      <c r="A87" s="91">
        <v>65</v>
      </c>
      <c r="B87" s="92" t="s">
        <v>368</v>
      </c>
      <c r="C87" s="93" t="s">
        <v>374</v>
      </c>
      <c r="D87" s="94" t="s">
        <v>375</v>
      </c>
      <c r="E87" s="95">
        <v>10</v>
      </c>
      <c r="F87" s="96" t="s">
        <v>170</v>
      </c>
      <c r="H87" s="97">
        <f t="shared" si="7"/>
        <v>0</v>
      </c>
      <c r="J87" s="97">
        <f t="shared" si="8"/>
        <v>0</v>
      </c>
      <c r="L87" s="98">
        <f t="shared" si="9"/>
        <v>0</v>
      </c>
      <c r="N87" s="95">
        <f t="shared" si="10"/>
        <v>0</v>
      </c>
      <c r="O87" s="96">
        <v>23</v>
      </c>
      <c r="P87" s="96" t="s">
        <v>150</v>
      </c>
      <c r="V87" s="99" t="s">
        <v>128</v>
      </c>
      <c r="W87" s="95">
        <v>2.15</v>
      </c>
      <c r="X87" s="138" t="s">
        <v>376</v>
      </c>
      <c r="Y87" s="138" t="s">
        <v>374</v>
      </c>
      <c r="Z87" s="93" t="s">
        <v>373</v>
      </c>
      <c r="AB87" s="96">
        <v>1</v>
      </c>
      <c r="AJ87" s="70" t="s">
        <v>173</v>
      </c>
      <c r="AK87" s="70" t="s">
        <v>154</v>
      </c>
    </row>
    <row r="88" spans="1:37">
      <c r="A88" s="91">
        <v>66</v>
      </c>
      <c r="B88" s="92" t="s">
        <v>368</v>
      </c>
      <c r="C88" s="93" t="s">
        <v>377</v>
      </c>
      <c r="D88" s="94" t="s">
        <v>378</v>
      </c>
      <c r="E88" s="95">
        <v>49</v>
      </c>
      <c r="F88" s="96" t="s">
        <v>379</v>
      </c>
      <c r="H88" s="97">
        <f t="shared" si="7"/>
        <v>0</v>
      </c>
      <c r="J88" s="97">
        <f t="shared" si="8"/>
        <v>0</v>
      </c>
      <c r="L88" s="98">
        <f t="shared" si="9"/>
        <v>0</v>
      </c>
      <c r="N88" s="95">
        <f t="shared" si="10"/>
        <v>0</v>
      </c>
      <c r="O88" s="96">
        <v>23</v>
      </c>
      <c r="P88" s="96" t="s">
        <v>150</v>
      </c>
      <c r="V88" s="99" t="s">
        <v>128</v>
      </c>
      <c r="W88" s="95">
        <v>88.69</v>
      </c>
      <c r="X88" s="138" t="s">
        <v>380</v>
      </c>
      <c r="Y88" s="138" t="s">
        <v>377</v>
      </c>
      <c r="Z88" s="93" t="s">
        <v>373</v>
      </c>
      <c r="AB88" s="96">
        <v>1</v>
      </c>
      <c r="AJ88" s="70" t="s">
        <v>173</v>
      </c>
      <c r="AK88" s="70" t="s">
        <v>154</v>
      </c>
    </row>
    <row r="89" spans="1:37">
      <c r="A89" s="91">
        <v>67</v>
      </c>
      <c r="B89" s="92" t="s">
        <v>368</v>
      </c>
      <c r="C89" s="93" t="s">
        <v>381</v>
      </c>
      <c r="D89" s="94" t="s">
        <v>382</v>
      </c>
      <c r="E89" s="95">
        <v>20</v>
      </c>
      <c r="F89" s="96" t="s">
        <v>379</v>
      </c>
      <c r="H89" s="97">
        <f t="shared" si="7"/>
        <v>0</v>
      </c>
      <c r="J89" s="97">
        <f t="shared" si="8"/>
        <v>0</v>
      </c>
      <c r="K89" s="98">
        <v>2.5428199999999999</v>
      </c>
      <c r="L89" s="98">
        <f t="shared" si="9"/>
        <v>50.856399999999994</v>
      </c>
      <c r="N89" s="95">
        <f t="shared" si="10"/>
        <v>0</v>
      </c>
      <c r="O89" s="96">
        <v>23</v>
      </c>
      <c r="P89" s="96" t="s">
        <v>150</v>
      </c>
      <c r="V89" s="99" t="s">
        <v>128</v>
      </c>
      <c r="W89" s="95">
        <v>22.24</v>
      </c>
      <c r="X89" s="138" t="s">
        <v>383</v>
      </c>
      <c r="Y89" s="138" t="s">
        <v>381</v>
      </c>
      <c r="Z89" s="93" t="s">
        <v>384</v>
      </c>
      <c r="AB89" s="96">
        <v>1</v>
      </c>
      <c r="AJ89" s="70" t="s">
        <v>173</v>
      </c>
      <c r="AK89" s="70" t="s">
        <v>154</v>
      </c>
    </row>
    <row r="90" spans="1:37">
      <c r="A90" s="91">
        <v>68</v>
      </c>
      <c r="B90" s="92" t="s">
        <v>368</v>
      </c>
      <c r="C90" s="93" t="s">
        <v>385</v>
      </c>
      <c r="D90" s="94" t="s">
        <v>386</v>
      </c>
      <c r="E90" s="95">
        <v>3</v>
      </c>
      <c r="F90" s="96" t="s">
        <v>379</v>
      </c>
      <c r="H90" s="97">
        <f t="shared" si="7"/>
        <v>0</v>
      </c>
      <c r="J90" s="97">
        <f t="shared" si="8"/>
        <v>0</v>
      </c>
      <c r="K90" s="98">
        <v>2.5428199999999999</v>
      </c>
      <c r="L90" s="98">
        <f t="shared" si="9"/>
        <v>7.6284599999999996</v>
      </c>
      <c r="N90" s="95">
        <f t="shared" si="10"/>
        <v>0</v>
      </c>
      <c r="O90" s="96">
        <v>23</v>
      </c>
      <c r="P90" s="96" t="s">
        <v>150</v>
      </c>
      <c r="V90" s="99" t="s">
        <v>128</v>
      </c>
      <c r="W90" s="95">
        <v>5.4660000000000002</v>
      </c>
      <c r="X90" s="138" t="s">
        <v>387</v>
      </c>
      <c r="Y90" s="138" t="s">
        <v>385</v>
      </c>
      <c r="Z90" s="93" t="s">
        <v>384</v>
      </c>
      <c r="AB90" s="96">
        <v>1</v>
      </c>
      <c r="AJ90" s="70" t="s">
        <v>173</v>
      </c>
      <c r="AK90" s="70" t="s">
        <v>154</v>
      </c>
    </row>
    <row r="91" spans="1:37">
      <c r="A91" s="91">
        <v>69</v>
      </c>
      <c r="B91" s="92" t="s">
        <v>368</v>
      </c>
      <c r="C91" s="93" t="s">
        <v>388</v>
      </c>
      <c r="D91" s="94" t="s">
        <v>389</v>
      </c>
      <c r="E91" s="95">
        <v>20</v>
      </c>
      <c r="F91" s="96" t="s">
        <v>379</v>
      </c>
      <c r="H91" s="97">
        <f t="shared" si="7"/>
        <v>0</v>
      </c>
      <c r="J91" s="97">
        <f t="shared" si="8"/>
        <v>0</v>
      </c>
      <c r="L91" s="98">
        <f t="shared" si="9"/>
        <v>0</v>
      </c>
      <c r="N91" s="95">
        <f t="shared" si="10"/>
        <v>0</v>
      </c>
      <c r="O91" s="96">
        <v>23</v>
      </c>
      <c r="P91" s="96" t="s">
        <v>150</v>
      </c>
      <c r="V91" s="99" t="s">
        <v>128</v>
      </c>
      <c r="W91" s="95">
        <v>221.08</v>
      </c>
      <c r="X91" s="138" t="s">
        <v>390</v>
      </c>
      <c r="Y91" s="138" t="s">
        <v>388</v>
      </c>
      <c r="Z91" s="93" t="s">
        <v>384</v>
      </c>
      <c r="AB91" s="96">
        <v>1</v>
      </c>
      <c r="AJ91" s="70" t="s">
        <v>173</v>
      </c>
      <c r="AK91" s="70" t="s">
        <v>154</v>
      </c>
    </row>
    <row r="92" spans="1:37">
      <c r="A92" s="91">
        <v>70</v>
      </c>
      <c r="B92" s="92" t="s">
        <v>368</v>
      </c>
      <c r="C92" s="93" t="s">
        <v>391</v>
      </c>
      <c r="D92" s="94" t="s">
        <v>392</v>
      </c>
      <c r="E92" s="95">
        <v>1350</v>
      </c>
      <c r="F92" s="96" t="s">
        <v>170</v>
      </c>
      <c r="H92" s="97">
        <f t="shared" si="7"/>
        <v>0</v>
      </c>
      <c r="J92" s="97">
        <f t="shared" si="8"/>
        <v>0</v>
      </c>
      <c r="L92" s="98">
        <f t="shared" si="9"/>
        <v>0</v>
      </c>
      <c r="N92" s="95">
        <f t="shared" si="10"/>
        <v>0</v>
      </c>
      <c r="O92" s="96">
        <v>23</v>
      </c>
      <c r="P92" s="96" t="s">
        <v>150</v>
      </c>
      <c r="V92" s="99" t="s">
        <v>128</v>
      </c>
      <c r="W92" s="95">
        <v>471.15</v>
      </c>
      <c r="X92" s="138" t="s">
        <v>393</v>
      </c>
      <c r="Y92" s="138" t="s">
        <v>391</v>
      </c>
      <c r="Z92" s="93" t="s">
        <v>373</v>
      </c>
      <c r="AB92" s="96">
        <v>1</v>
      </c>
      <c r="AJ92" s="70" t="s">
        <v>173</v>
      </c>
      <c r="AK92" s="70" t="s">
        <v>154</v>
      </c>
    </row>
    <row r="93" spans="1:37">
      <c r="A93" s="91">
        <v>71</v>
      </c>
      <c r="B93" s="92" t="s">
        <v>368</v>
      </c>
      <c r="C93" s="93" t="s">
        <v>394</v>
      </c>
      <c r="D93" s="94" t="s">
        <v>395</v>
      </c>
      <c r="E93" s="95">
        <v>1350</v>
      </c>
      <c r="F93" s="96" t="s">
        <v>170</v>
      </c>
      <c r="H93" s="97">
        <f t="shared" si="7"/>
        <v>0</v>
      </c>
      <c r="J93" s="97">
        <f t="shared" si="8"/>
        <v>0</v>
      </c>
      <c r="L93" s="98">
        <f t="shared" si="9"/>
        <v>0</v>
      </c>
      <c r="N93" s="95">
        <f t="shared" si="10"/>
        <v>0</v>
      </c>
      <c r="O93" s="96">
        <v>23</v>
      </c>
      <c r="P93" s="96" t="s">
        <v>150</v>
      </c>
      <c r="V93" s="99" t="s">
        <v>128</v>
      </c>
      <c r="W93" s="95">
        <v>98.55</v>
      </c>
      <c r="X93" s="138" t="s">
        <v>396</v>
      </c>
      <c r="Y93" s="138" t="s">
        <v>394</v>
      </c>
      <c r="Z93" s="93" t="s">
        <v>397</v>
      </c>
      <c r="AB93" s="96">
        <v>1</v>
      </c>
      <c r="AJ93" s="70" t="s">
        <v>173</v>
      </c>
      <c r="AK93" s="70" t="s">
        <v>154</v>
      </c>
    </row>
    <row r="94" spans="1:37">
      <c r="A94" s="91">
        <v>72</v>
      </c>
      <c r="B94" s="92" t="s">
        <v>368</v>
      </c>
      <c r="C94" s="93" t="s">
        <v>398</v>
      </c>
      <c r="D94" s="94" t="s">
        <v>399</v>
      </c>
      <c r="E94" s="95">
        <v>1350</v>
      </c>
      <c r="F94" s="96" t="s">
        <v>170</v>
      </c>
      <c r="H94" s="97">
        <f t="shared" si="7"/>
        <v>0</v>
      </c>
      <c r="J94" s="97">
        <f t="shared" si="8"/>
        <v>0</v>
      </c>
      <c r="L94" s="98">
        <f t="shared" si="9"/>
        <v>0</v>
      </c>
      <c r="N94" s="95">
        <f t="shared" si="10"/>
        <v>0</v>
      </c>
      <c r="O94" s="96">
        <v>23</v>
      </c>
      <c r="P94" s="96" t="s">
        <v>150</v>
      </c>
      <c r="V94" s="99" t="s">
        <v>128</v>
      </c>
      <c r="W94" s="95">
        <v>35.1</v>
      </c>
      <c r="X94" s="138" t="s">
        <v>400</v>
      </c>
      <c r="Y94" s="138" t="s">
        <v>398</v>
      </c>
      <c r="Z94" s="93" t="s">
        <v>397</v>
      </c>
      <c r="AB94" s="96">
        <v>1</v>
      </c>
      <c r="AJ94" s="70" t="s">
        <v>173</v>
      </c>
      <c r="AK94" s="70" t="s">
        <v>154</v>
      </c>
    </row>
    <row r="95" spans="1:37">
      <c r="A95" s="91">
        <v>73</v>
      </c>
      <c r="B95" s="92" t="s">
        <v>368</v>
      </c>
      <c r="C95" s="93" t="s">
        <v>401</v>
      </c>
      <c r="D95" s="94" t="s">
        <v>402</v>
      </c>
      <c r="E95" s="95">
        <v>1600</v>
      </c>
      <c r="F95" s="96" t="s">
        <v>170</v>
      </c>
      <c r="H95" s="97">
        <f t="shared" si="7"/>
        <v>0</v>
      </c>
      <c r="J95" s="97">
        <f t="shared" si="8"/>
        <v>0</v>
      </c>
      <c r="L95" s="98">
        <f t="shared" si="9"/>
        <v>0</v>
      </c>
      <c r="N95" s="95">
        <f t="shared" si="10"/>
        <v>0</v>
      </c>
      <c r="O95" s="96">
        <v>23</v>
      </c>
      <c r="P95" s="96" t="s">
        <v>150</v>
      </c>
      <c r="V95" s="99" t="s">
        <v>128</v>
      </c>
      <c r="W95" s="95">
        <v>97.6</v>
      </c>
      <c r="X95" s="138" t="s">
        <v>403</v>
      </c>
      <c r="Y95" s="138" t="s">
        <v>401</v>
      </c>
      <c r="Z95" s="93" t="s">
        <v>397</v>
      </c>
      <c r="AB95" s="96">
        <v>1</v>
      </c>
      <c r="AJ95" s="70" t="s">
        <v>173</v>
      </c>
      <c r="AK95" s="70" t="s">
        <v>154</v>
      </c>
    </row>
    <row r="96" spans="1:37">
      <c r="A96" s="91">
        <v>74</v>
      </c>
      <c r="B96" s="92" t="s">
        <v>368</v>
      </c>
      <c r="C96" s="93" t="s">
        <v>404</v>
      </c>
      <c r="D96" s="94" t="s">
        <v>405</v>
      </c>
      <c r="E96" s="95">
        <v>1350</v>
      </c>
      <c r="F96" s="96" t="s">
        <v>170</v>
      </c>
      <c r="H96" s="97">
        <f t="shared" si="7"/>
        <v>0</v>
      </c>
      <c r="J96" s="97">
        <f t="shared" si="8"/>
        <v>0</v>
      </c>
      <c r="L96" s="98">
        <f t="shared" si="9"/>
        <v>0</v>
      </c>
      <c r="N96" s="95">
        <f t="shared" si="10"/>
        <v>0</v>
      </c>
      <c r="O96" s="96">
        <v>23</v>
      </c>
      <c r="P96" s="96" t="s">
        <v>150</v>
      </c>
      <c r="V96" s="99" t="s">
        <v>128</v>
      </c>
      <c r="W96" s="95">
        <v>178.2</v>
      </c>
      <c r="X96" s="138" t="s">
        <v>406</v>
      </c>
      <c r="Y96" s="138" t="s">
        <v>404</v>
      </c>
      <c r="Z96" s="93" t="s">
        <v>373</v>
      </c>
      <c r="AB96" s="96">
        <v>1</v>
      </c>
      <c r="AJ96" s="70" t="s">
        <v>173</v>
      </c>
      <c r="AK96" s="70" t="s">
        <v>154</v>
      </c>
    </row>
    <row r="97" spans="1:37">
      <c r="A97" s="91">
        <v>75</v>
      </c>
      <c r="B97" s="92" t="s">
        <v>368</v>
      </c>
      <c r="C97" s="93" t="s">
        <v>407</v>
      </c>
      <c r="D97" s="94" t="s">
        <v>408</v>
      </c>
      <c r="E97" s="95">
        <v>15</v>
      </c>
      <c r="F97" s="96" t="s">
        <v>379</v>
      </c>
      <c r="H97" s="97">
        <f t="shared" si="7"/>
        <v>0</v>
      </c>
      <c r="J97" s="97">
        <f t="shared" si="8"/>
        <v>0</v>
      </c>
      <c r="L97" s="98">
        <f t="shared" si="9"/>
        <v>0</v>
      </c>
      <c r="N97" s="95">
        <f t="shared" si="10"/>
        <v>0</v>
      </c>
      <c r="O97" s="96">
        <v>23</v>
      </c>
      <c r="P97" s="96" t="s">
        <v>150</v>
      </c>
      <c r="V97" s="99" t="s">
        <v>128</v>
      </c>
      <c r="W97" s="95">
        <v>6.09</v>
      </c>
      <c r="X97" s="138" t="s">
        <v>409</v>
      </c>
      <c r="Y97" s="138" t="s">
        <v>407</v>
      </c>
      <c r="Z97" s="93" t="s">
        <v>410</v>
      </c>
      <c r="AB97" s="96">
        <v>1</v>
      </c>
      <c r="AJ97" s="70" t="s">
        <v>173</v>
      </c>
      <c r="AK97" s="70" t="s">
        <v>154</v>
      </c>
    </row>
    <row r="98" spans="1:37">
      <c r="A98" s="91">
        <v>76</v>
      </c>
      <c r="B98" s="92" t="s">
        <v>368</v>
      </c>
      <c r="C98" s="93" t="s">
        <v>411</v>
      </c>
      <c r="D98" s="94" t="s">
        <v>412</v>
      </c>
      <c r="E98" s="95">
        <v>1300</v>
      </c>
      <c r="F98" s="96" t="s">
        <v>413</v>
      </c>
      <c r="H98" s="97">
        <f t="shared" si="7"/>
        <v>0</v>
      </c>
      <c r="J98" s="97">
        <f t="shared" si="8"/>
        <v>0</v>
      </c>
      <c r="L98" s="98">
        <f t="shared" si="9"/>
        <v>0</v>
      </c>
      <c r="N98" s="95">
        <f t="shared" si="10"/>
        <v>0</v>
      </c>
      <c r="O98" s="96">
        <v>23</v>
      </c>
      <c r="P98" s="96" t="s">
        <v>150</v>
      </c>
      <c r="V98" s="99" t="s">
        <v>128</v>
      </c>
      <c r="W98" s="95">
        <v>150.80000000000001</v>
      </c>
      <c r="X98" s="138" t="s">
        <v>414</v>
      </c>
      <c r="Y98" s="138" t="s">
        <v>411</v>
      </c>
      <c r="Z98" s="93" t="s">
        <v>373</v>
      </c>
      <c r="AB98" s="96">
        <v>1</v>
      </c>
      <c r="AJ98" s="70" t="s">
        <v>173</v>
      </c>
      <c r="AK98" s="70" t="s">
        <v>154</v>
      </c>
    </row>
    <row r="99" spans="1:37">
      <c r="A99" s="91">
        <v>77</v>
      </c>
      <c r="B99" s="92" t="s">
        <v>155</v>
      </c>
      <c r="C99" s="93" t="s">
        <v>415</v>
      </c>
      <c r="D99" s="94" t="s">
        <v>416</v>
      </c>
      <c r="E99" s="95">
        <v>145</v>
      </c>
      <c r="F99" s="96" t="s">
        <v>417</v>
      </c>
      <c r="I99" s="97">
        <f>ROUND(E99*G99,2)</f>
        <v>0</v>
      </c>
      <c r="J99" s="97">
        <f t="shared" si="8"/>
        <v>0</v>
      </c>
      <c r="K99" s="98">
        <v>1</v>
      </c>
      <c r="L99" s="98">
        <f t="shared" si="9"/>
        <v>145</v>
      </c>
      <c r="N99" s="95">
        <f t="shared" si="10"/>
        <v>0</v>
      </c>
      <c r="O99" s="96">
        <v>23</v>
      </c>
      <c r="P99" s="96" t="s">
        <v>150</v>
      </c>
      <c r="V99" s="99" t="s">
        <v>100</v>
      </c>
      <c r="X99" s="138" t="s">
        <v>415</v>
      </c>
      <c r="Y99" s="138" t="s">
        <v>415</v>
      </c>
      <c r="Z99" s="93" t="s">
        <v>418</v>
      </c>
      <c r="AA99" s="93" t="s">
        <v>150</v>
      </c>
      <c r="AB99" s="96">
        <v>2</v>
      </c>
      <c r="AJ99" s="70" t="s">
        <v>178</v>
      </c>
      <c r="AK99" s="70" t="s">
        <v>154</v>
      </c>
    </row>
    <row r="100" spans="1:37">
      <c r="A100" s="91">
        <v>78</v>
      </c>
      <c r="B100" s="92" t="s">
        <v>155</v>
      </c>
      <c r="C100" s="93" t="s">
        <v>419</v>
      </c>
      <c r="D100" s="94" t="s">
        <v>420</v>
      </c>
      <c r="E100" s="95">
        <v>23</v>
      </c>
      <c r="F100" s="96" t="s">
        <v>379</v>
      </c>
      <c r="I100" s="97">
        <f>ROUND(E100*G100,2)</f>
        <v>0</v>
      </c>
      <c r="J100" s="97">
        <f t="shared" si="8"/>
        <v>0</v>
      </c>
      <c r="L100" s="98">
        <f t="shared" si="9"/>
        <v>0</v>
      </c>
      <c r="N100" s="95">
        <f t="shared" si="10"/>
        <v>0</v>
      </c>
      <c r="O100" s="96">
        <v>23</v>
      </c>
      <c r="P100" s="96" t="s">
        <v>150</v>
      </c>
      <c r="V100" s="99" t="s">
        <v>100</v>
      </c>
      <c r="X100" s="138" t="s">
        <v>419</v>
      </c>
      <c r="Y100" s="138" t="s">
        <v>419</v>
      </c>
      <c r="Z100" s="93" t="s">
        <v>159</v>
      </c>
      <c r="AA100" s="93" t="s">
        <v>150</v>
      </c>
      <c r="AB100" s="96">
        <v>2</v>
      </c>
      <c r="AJ100" s="70" t="s">
        <v>178</v>
      </c>
      <c r="AK100" s="70" t="s">
        <v>154</v>
      </c>
    </row>
    <row r="101" spans="1:37">
      <c r="D101" s="139" t="s">
        <v>421</v>
      </c>
      <c r="E101" s="140">
        <f>J101</f>
        <v>0</v>
      </c>
      <c r="H101" s="140">
        <f>SUM(H85:H100)</f>
        <v>0</v>
      </c>
      <c r="I101" s="140">
        <f>SUM(I85:I100)</f>
        <v>0</v>
      </c>
      <c r="J101" s="140">
        <f>SUM(J85:J100)</f>
        <v>0</v>
      </c>
      <c r="L101" s="141">
        <f>SUM(L85:L100)</f>
        <v>203.48486</v>
      </c>
      <c r="N101" s="142">
        <f>SUM(N85:N100)</f>
        <v>0</v>
      </c>
      <c r="W101" s="95">
        <f>SUM(W85:W100)</f>
        <v>1379.8389999999999</v>
      </c>
    </row>
    <row r="103" spans="1:37">
      <c r="D103" s="139" t="s">
        <v>422</v>
      </c>
      <c r="E103" s="142">
        <f>J103</f>
        <v>0</v>
      </c>
      <c r="H103" s="140">
        <f>+H83+H101</f>
        <v>0</v>
      </c>
      <c r="I103" s="140">
        <f>+I83+I101</f>
        <v>0</v>
      </c>
      <c r="J103" s="140">
        <f>+J83+J101</f>
        <v>0</v>
      </c>
      <c r="L103" s="141">
        <f>+L83+L101</f>
        <v>205.70385999999999</v>
      </c>
      <c r="N103" s="142">
        <f>+N83+N101</f>
        <v>0</v>
      </c>
      <c r="W103" s="95">
        <f>+W83+W101</f>
        <v>2174.607</v>
      </c>
    </row>
    <row r="105" spans="1:37">
      <c r="B105" s="137" t="s">
        <v>423</v>
      </c>
    </row>
    <row r="106" spans="1:37">
      <c r="B106" s="93" t="s">
        <v>423</v>
      </c>
    </row>
    <row r="107" spans="1:37">
      <c r="A107" s="91">
        <v>79</v>
      </c>
      <c r="B107" s="92" t="s">
        <v>424</v>
      </c>
      <c r="C107" s="93" t="s">
        <v>425</v>
      </c>
      <c r="D107" s="94" t="s">
        <v>426</v>
      </c>
      <c r="E107" s="95">
        <v>40</v>
      </c>
      <c r="F107" s="96" t="s">
        <v>149</v>
      </c>
      <c r="H107" s="97">
        <f>ROUND(E107*G107,2)</f>
        <v>0</v>
      </c>
      <c r="J107" s="97">
        <f>ROUND(E107*G107,2)</f>
        <v>0</v>
      </c>
      <c r="L107" s="98">
        <f>E107*K107</f>
        <v>0</v>
      </c>
      <c r="N107" s="95">
        <f>E107*M107</f>
        <v>0</v>
      </c>
      <c r="O107" s="96">
        <v>23</v>
      </c>
      <c r="P107" s="96" t="s">
        <v>150</v>
      </c>
      <c r="V107" s="99" t="s">
        <v>427</v>
      </c>
      <c r="X107" s="138" t="s">
        <v>425</v>
      </c>
      <c r="Y107" s="138" t="s">
        <v>425</v>
      </c>
      <c r="Z107" s="93" t="s">
        <v>159</v>
      </c>
      <c r="AB107" s="96">
        <v>7</v>
      </c>
      <c r="AJ107" s="70" t="s">
        <v>427</v>
      </c>
      <c r="AK107" s="70" t="s">
        <v>154</v>
      </c>
    </row>
    <row r="108" spans="1:37">
      <c r="D108" s="139" t="s">
        <v>428</v>
      </c>
      <c r="E108" s="140">
        <f>J108</f>
        <v>0</v>
      </c>
      <c r="H108" s="140">
        <f>SUM(H105:H107)</f>
        <v>0</v>
      </c>
      <c r="I108" s="140">
        <f>SUM(I105:I107)</f>
        <v>0</v>
      </c>
      <c r="J108" s="140">
        <f>SUM(J105:J107)</f>
        <v>0</v>
      </c>
      <c r="L108" s="141">
        <f>SUM(L105:L107)</f>
        <v>0</v>
      </c>
      <c r="N108" s="142">
        <f>SUM(N105:N107)</f>
        <v>0</v>
      </c>
      <c r="W108" s="95">
        <f>SUM(W105:W107)</f>
        <v>0</v>
      </c>
    </row>
    <row r="110" spans="1:37">
      <c r="D110" s="139" t="s">
        <v>428</v>
      </c>
      <c r="E110" s="140">
        <f>J110</f>
        <v>0</v>
      </c>
      <c r="H110" s="140">
        <f>+H108</f>
        <v>0</v>
      </c>
      <c r="I110" s="140">
        <f>+I108</f>
        <v>0</v>
      </c>
      <c r="J110" s="140">
        <f>+J108</f>
        <v>0</v>
      </c>
      <c r="L110" s="141">
        <f>+L108</f>
        <v>0</v>
      </c>
      <c r="N110" s="142">
        <f>+N108</f>
        <v>0</v>
      </c>
      <c r="W110" s="95">
        <f>+W108</f>
        <v>0</v>
      </c>
    </row>
    <row r="112" spans="1:37">
      <c r="D112" s="143" t="s">
        <v>429</v>
      </c>
      <c r="E112" s="140">
        <f>J112</f>
        <v>0</v>
      </c>
      <c r="H112" s="140">
        <f>+H19+H103+H110</f>
        <v>0</v>
      </c>
      <c r="I112" s="140">
        <f>+I19+I103+I110</f>
        <v>0</v>
      </c>
      <c r="J112" s="140">
        <f>+J19+J103+J110</f>
        <v>0</v>
      </c>
      <c r="L112" s="141">
        <f>+L19+L103+L110</f>
        <v>205.70385999999999</v>
      </c>
      <c r="N112" s="142">
        <f>+N19+N103+N110</f>
        <v>0</v>
      </c>
      <c r="W112" s="95">
        <f>+W19+W103+W110</f>
        <v>2186.607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"/>
  <sheetViews>
    <sheetView showGridLines="0" workbookViewId="0">
      <pane ySplit="10" topLeftCell="A11" activePane="bottomLeft" state="frozen"/>
      <selection pane="bottomLeft" activeCell="D3" sqref="D3"/>
    </sheetView>
  </sheetViews>
  <sheetFormatPr defaultColWidth="9.140625" defaultRowHeight="13.5"/>
  <cols>
    <col min="1" max="1" width="15.7109375" style="79" customWidth="1"/>
    <col min="2" max="3" width="45.7109375" style="79" customWidth="1"/>
    <col min="4" max="4" width="11.28515625" style="80" customWidth="1"/>
    <col min="5" max="1024" width="9.140625" style="70"/>
  </cols>
  <sheetData>
    <row r="1" spans="1:6">
      <c r="A1" s="81" t="s">
        <v>113</v>
      </c>
      <c r="B1" s="82"/>
      <c r="C1" s="82"/>
      <c r="D1" s="144" t="s">
        <v>431</v>
      </c>
    </row>
    <row r="2" spans="1:6">
      <c r="A2" s="81" t="s">
        <v>114</v>
      </c>
      <c r="B2" s="82"/>
      <c r="C2" s="82"/>
      <c r="D2" s="144" t="s">
        <v>115</v>
      </c>
    </row>
    <row r="3" spans="1:6">
      <c r="A3" s="81" t="s">
        <v>12</v>
      </c>
      <c r="B3" s="82"/>
      <c r="C3" s="82"/>
      <c r="D3" s="144" t="s">
        <v>434</v>
      </c>
    </row>
    <row r="4" spans="1:6">
      <c r="A4" s="82"/>
      <c r="B4" s="82"/>
      <c r="C4" s="82"/>
      <c r="D4" s="82"/>
    </row>
    <row r="5" spans="1:6">
      <c r="A5" s="81" t="s">
        <v>116</v>
      </c>
      <c r="B5" s="82"/>
      <c r="C5" s="82"/>
      <c r="D5" s="82"/>
    </row>
    <row r="6" spans="1:6">
      <c r="A6" s="81"/>
      <c r="B6" s="82"/>
      <c r="C6" s="82"/>
      <c r="D6" s="82"/>
    </row>
    <row r="7" spans="1:6">
      <c r="A7" s="81"/>
      <c r="B7" s="82"/>
      <c r="C7" s="82"/>
      <c r="D7" s="82"/>
    </row>
    <row r="8" spans="1:6">
      <c r="A8" s="70" t="s">
        <v>117</v>
      </c>
      <c r="B8" s="83"/>
      <c r="C8" s="84"/>
      <c r="D8" s="85"/>
    </row>
    <row r="9" spans="1:6">
      <c r="A9" s="86" t="s">
        <v>62</v>
      </c>
      <c r="B9" s="86" t="s">
        <v>63</v>
      </c>
      <c r="C9" s="86" t="s">
        <v>64</v>
      </c>
      <c r="D9" s="87" t="s">
        <v>65</v>
      </c>
      <c r="F9" s="70" t="s">
        <v>430</v>
      </c>
    </row>
    <row r="10" spans="1:6">
      <c r="A10" s="88"/>
      <c r="B10" s="88"/>
      <c r="C10" s="89"/>
      <c r="D10" s="90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3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17" sqref="A17"/>
    </sheetView>
  </sheetViews>
  <sheetFormatPr defaultColWidth="9" defaultRowHeight="13.5"/>
  <cols>
    <col min="1" max="1" width="45.85546875" style="70" customWidth="1"/>
    <col min="2" max="2" width="14.28515625" style="71" customWidth="1"/>
    <col min="3" max="3" width="13.5703125" style="71" customWidth="1"/>
    <col min="4" max="4" width="11.5703125" style="71" customWidth="1"/>
    <col min="5" max="5" width="12.140625" style="72" customWidth="1"/>
    <col min="6" max="6" width="10.140625" style="73" customWidth="1"/>
    <col min="7" max="7" width="9.140625" style="73" customWidth="1"/>
    <col min="8" max="23" width="9.140625" style="70" customWidth="1"/>
    <col min="24" max="25" width="5.7109375" style="70" customWidth="1"/>
    <col min="26" max="26" width="6.5703125" style="70" customWidth="1"/>
    <col min="27" max="27" width="24.28515625" style="70" customWidth="1"/>
    <col min="28" max="28" width="4.28515625" style="70" customWidth="1"/>
    <col min="29" max="29" width="8.28515625" style="70" customWidth="1"/>
    <col min="30" max="30" width="8.7109375" style="70" customWidth="1"/>
    <col min="31" max="37" width="9.140625" style="70" customWidth="1"/>
  </cols>
  <sheetData>
    <row r="1" spans="1:30" s="70" customFormat="1" ht="12.75">
      <c r="A1" s="74" t="s">
        <v>113</v>
      </c>
      <c r="B1" s="71"/>
      <c r="D1" s="71"/>
      <c r="E1" s="144" t="s">
        <v>431</v>
      </c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1:30" s="70" customFormat="1" ht="12.75">
      <c r="A2" s="74" t="s">
        <v>114</v>
      </c>
      <c r="B2" s="71"/>
      <c r="D2" s="71"/>
      <c r="E2" s="144" t="s">
        <v>115</v>
      </c>
      <c r="Z2" s="67" t="s">
        <v>9</v>
      </c>
      <c r="AA2" s="68" t="s">
        <v>66</v>
      </c>
      <c r="AB2" s="68" t="s">
        <v>11</v>
      </c>
      <c r="AC2" s="68"/>
      <c r="AD2" s="69"/>
    </row>
    <row r="3" spans="1:30" s="70" customFormat="1" ht="12.75">
      <c r="A3" s="74" t="s">
        <v>12</v>
      </c>
      <c r="B3" s="71"/>
      <c r="D3" s="71"/>
      <c r="E3" s="144" t="s">
        <v>434</v>
      </c>
      <c r="Z3" s="67" t="s">
        <v>13</v>
      </c>
      <c r="AA3" s="68" t="s">
        <v>67</v>
      </c>
      <c r="AB3" s="68" t="s">
        <v>11</v>
      </c>
      <c r="AC3" s="68" t="s">
        <v>15</v>
      </c>
      <c r="AD3" s="69" t="s">
        <v>16</v>
      </c>
    </row>
    <row r="4" spans="1:30" s="70" customFormat="1" ht="12.75">
      <c r="Z4" s="67" t="s">
        <v>17</v>
      </c>
      <c r="AA4" s="68" t="s">
        <v>68</v>
      </c>
      <c r="AB4" s="68" t="s">
        <v>11</v>
      </c>
      <c r="AC4" s="68"/>
      <c r="AD4" s="69"/>
    </row>
    <row r="5" spans="1:30" s="70" customFormat="1" ht="12.75">
      <c r="A5" s="74" t="s">
        <v>116</v>
      </c>
      <c r="Z5" s="67" t="s">
        <v>19</v>
      </c>
      <c r="AA5" s="68" t="s">
        <v>67</v>
      </c>
      <c r="AB5" s="68" t="s">
        <v>11</v>
      </c>
      <c r="AC5" s="68" t="s">
        <v>15</v>
      </c>
      <c r="AD5" s="69" t="s">
        <v>16</v>
      </c>
    </row>
    <row r="6" spans="1:30" s="70" customFormat="1" ht="12.75">
      <c r="A6" s="74"/>
    </row>
    <row r="7" spans="1:30" s="70" customFormat="1" ht="12.75">
      <c r="A7" s="74"/>
    </row>
    <row r="8" spans="1:30">
      <c r="A8" s="70" t="s">
        <v>117</v>
      </c>
      <c r="B8" s="75" t="str">
        <f>CONCATENATE(AA2," ",AB2," ",AC2," ",AD2)</f>
        <v xml:space="preserve">Rekapitulácia rozpočtu v EUR  </v>
      </c>
      <c r="G8" s="70"/>
    </row>
    <row r="9" spans="1:30">
      <c r="A9" s="76" t="s">
        <v>69</v>
      </c>
      <c r="B9" s="76" t="s">
        <v>28</v>
      </c>
      <c r="C9" s="76" t="s">
        <v>29</v>
      </c>
      <c r="D9" s="76" t="s">
        <v>30</v>
      </c>
      <c r="E9" s="77" t="s">
        <v>31</v>
      </c>
      <c r="F9" s="77" t="s">
        <v>32</v>
      </c>
      <c r="G9" s="77" t="s">
        <v>37</v>
      </c>
    </row>
    <row r="10" spans="1:30">
      <c r="A10" s="78"/>
      <c r="B10" s="78"/>
      <c r="C10" s="78" t="s">
        <v>51</v>
      </c>
      <c r="D10" s="78"/>
      <c r="E10" s="78" t="s">
        <v>30</v>
      </c>
      <c r="F10" s="78" t="s">
        <v>30</v>
      </c>
      <c r="G10" s="78" t="s">
        <v>30</v>
      </c>
    </row>
    <row r="12" spans="1:30">
      <c r="A12" s="70" t="s">
        <v>145</v>
      </c>
      <c r="E12" s="72">
        <f>Prehlad!L17</f>
        <v>0</v>
      </c>
      <c r="F12" s="73">
        <f>Prehlad!N17</f>
        <v>0</v>
      </c>
      <c r="G12" s="73">
        <f>Prehlad!W17</f>
        <v>12</v>
      </c>
    </row>
    <row r="13" spans="1:30">
      <c r="A13" s="70" t="s">
        <v>164</v>
      </c>
      <c r="E13" s="72">
        <f>Prehlad!L19</f>
        <v>0</v>
      </c>
      <c r="F13" s="73">
        <f>Prehlad!N19</f>
        <v>0</v>
      </c>
      <c r="G13" s="73">
        <f>Prehlad!W19</f>
        <v>12</v>
      </c>
    </row>
    <row r="15" spans="1:30">
      <c r="A15" s="70" t="s">
        <v>166</v>
      </c>
      <c r="E15" s="72">
        <f>Prehlad!L83</f>
        <v>2.2189999999999999</v>
      </c>
      <c r="F15" s="73">
        <f>Prehlad!N83</f>
        <v>0</v>
      </c>
      <c r="G15" s="73">
        <f>Prehlad!W83</f>
        <v>794.76799999999992</v>
      </c>
    </row>
    <row r="16" spans="1:30">
      <c r="A16" s="70" t="s">
        <v>367</v>
      </c>
      <c r="E16" s="72">
        <f>Prehlad!L101</f>
        <v>203.48486</v>
      </c>
      <c r="F16" s="73">
        <f>Prehlad!N101</f>
        <v>0</v>
      </c>
      <c r="G16" s="73">
        <f>Prehlad!W101</f>
        <v>1379.8389999999999</v>
      </c>
    </row>
    <row r="17" spans="1:7">
      <c r="A17" s="70" t="s">
        <v>422</v>
      </c>
      <c r="E17" s="72">
        <f>Prehlad!L103</f>
        <v>205.70385999999999</v>
      </c>
      <c r="F17" s="73">
        <f>Prehlad!N103</f>
        <v>0</v>
      </c>
      <c r="G17" s="73">
        <f>Prehlad!W103</f>
        <v>2174.607</v>
      </c>
    </row>
    <row r="19" spans="1:7">
      <c r="A19" s="70" t="s">
        <v>423</v>
      </c>
      <c r="E19" s="72">
        <f>Prehlad!L108</f>
        <v>0</v>
      </c>
      <c r="F19" s="73">
        <f>Prehlad!N108</f>
        <v>0</v>
      </c>
      <c r="G19" s="73">
        <f>Prehlad!W108</f>
        <v>0</v>
      </c>
    </row>
    <row r="20" spans="1:7">
      <c r="A20" s="70" t="s">
        <v>428</v>
      </c>
      <c r="E20" s="72">
        <f>Prehlad!L110</f>
        <v>0</v>
      </c>
      <c r="F20" s="73">
        <f>Prehlad!N110</f>
        <v>0</v>
      </c>
      <c r="G20" s="73">
        <f>Prehlad!W110</f>
        <v>0</v>
      </c>
    </row>
    <row r="23" spans="1:7">
      <c r="A23" s="70" t="s">
        <v>429</v>
      </c>
      <c r="E23" s="72">
        <f>Prehlad!L112</f>
        <v>205.70385999999999</v>
      </c>
      <c r="F23" s="73">
        <f>Prehlad!N112</f>
        <v>0</v>
      </c>
      <c r="G23" s="73">
        <f>Prehlad!W112</f>
        <v>2186.607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29"/>
  <sheetViews>
    <sheetView showGridLines="0" tabSelected="1" workbookViewId="0">
      <selection activeCell="B7" sqref="B7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118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2:30" ht="18" customHeight="1">
      <c r="B2" s="4" t="s">
        <v>119</v>
      </c>
      <c r="C2" s="5"/>
      <c r="D2" s="5"/>
      <c r="E2" s="5"/>
      <c r="F2" s="5"/>
      <c r="G2" s="6" t="s">
        <v>70</v>
      </c>
      <c r="H2" s="5" t="s">
        <v>120</v>
      </c>
      <c r="I2" s="5"/>
      <c r="J2" s="6" t="s">
        <v>71</v>
      </c>
      <c r="K2" s="5"/>
      <c r="L2" s="5"/>
      <c r="M2" s="48"/>
      <c r="Z2" s="67" t="s">
        <v>9</v>
      </c>
      <c r="AA2" s="68" t="s">
        <v>72</v>
      </c>
      <c r="AB2" s="68" t="s">
        <v>11</v>
      </c>
      <c r="AC2" s="68"/>
      <c r="AD2" s="69"/>
    </row>
    <row r="3" spans="2:30" ht="18" customHeight="1">
      <c r="B3" s="7" t="s">
        <v>0</v>
      </c>
      <c r="C3" s="8"/>
      <c r="D3" s="8"/>
      <c r="E3" s="8"/>
      <c r="F3" s="8"/>
      <c r="G3" s="9" t="s">
        <v>121</v>
      </c>
      <c r="H3" s="8"/>
      <c r="I3" s="8"/>
      <c r="J3" s="9" t="s">
        <v>73</v>
      </c>
      <c r="K3" s="8" t="s">
        <v>432</v>
      </c>
      <c r="L3" s="8"/>
      <c r="M3" s="49"/>
      <c r="Z3" s="67" t="s">
        <v>13</v>
      </c>
      <c r="AA3" s="68" t="s">
        <v>74</v>
      </c>
      <c r="AB3" s="68" t="s">
        <v>11</v>
      </c>
      <c r="AC3" s="68" t="s">
        <v>15</v>
      </c>
      <c r="AD3" s="69" t="s">
        <v>16</v>
      </c>
    </row>
    <row r="4" spans="2:30" ht="18" customHeight="1">
      <c r="B4" s="10" t="s">
        <v>0</v>
      </c>
      <c r="C4" s="11"/>
      <c r="D4" s="11"/>
      <c r="E4" s="11"/>
      <c r="F4" s="11"/>
      <c r="G4" s="12"/>
      <c r="H4" s="11"/>
      <c r="I4" s="11"/>
      <c r="J4" s="12" t="s">
        <v>75</v>
      </c>
      <c r="K4" s="145"/>
      <c r="L4" s="11" t="s">
        <v>76</v>
      </c>
      <c r="M4" s="50"/>
      <c r="Z4" s="67" t="s">
        <v>17</v>
      </c>
      <c r="AA4" s="68" t="s">
        <v>77</v>
      </c>
      <c r="AB4" s="68" t="s">
        <v>11</v>
      </c>
      <c r="AC4" s="68"/>
      <c r="AD4" s="69"/>
    </row>
    <row r="5" spans="2:30" ht="18" customHeight="1">
      <c r="B5" s="4" t="s">
        <v>78</v>
      </c>
      <c r="C5" s="5"/>
      <c r="D5" s="5" t="s">
        <v>122</v>
      </c>
      <c r="E5" s="5"/>
      <c r="F5" s="5"/>
      <c r="G5" s="13" t="s">
        <v>123</v>
      </c>
      <c r="H5" s="5"/>
      <c r="I5" s="5"/>
      <c r="J5" s="5" t="s">
        <v>79</v>
      </c>
      <c r="K5" s="5"/>
      <c r="L5" s="5" t="s">
        <v>80</v>
      </c>
      <c r="M5" s="48"/>
      <c r="Z5" s="67" t="s">
        <v>19</v>
      </c>
      <c r="AA5" s="68" t="s">
        <v>74</v>
      </c>
      <c r="AB5" s="68" t="s">
        <v>11</v>
      </c>
      <c r="AC5" s="68" t="s">
        <v>15</v>
      </c>
      <c r="AD5" s="69" t="s">
        <v>16</v>
      </c>
    </row>
    <row r="6" spans="2:30" ht="18" customHeight="1">
      <c r="B6" s="7" t="s">
        <v>81</v>
      </c>
      <c r="C6" s="8"/>
      <c r="D6" s="8"/>
      <c r="E6" s="8"/>
      <c r="F6" s="8"/>
      <c r="G6" s="14"/>
      <c r="H6" s="8"/>
      <c r="I6" s="8"/>
      <c r="J6" s="8" t="s">
        <v>79</v>
      </c>
      <c r="K6" s="8"/>
      <c r="L6" s="8" t="s">
        <v>80</v>
      </c>
      <c r="M6" s="49"/>
    </row>
    <row r="7" spans="2:30" ht="18" customHeight="1">
      <c r="B7" s="10" t="s">
        <v>82</v>
      </c>
      <c r="C7" s="11"/>
      <c r="D7" s="11" t="s">
        <v>124</v>
      </c>
      <c r="E7" s="11"/>
      <c r="F7" s="11"/>
      <c r="G7" s="15" t="s">
        <v>123</v>
      </c>
      <c r="H7" s="11"/>
      <c r="I7" s="11"/>
      <c r="J7" s="11" t="s">
        <v>79</v>
      </c>
      <c r="K7" s="11"/>
      <c r="L7" s="11" t="s">
        <v>80</v>
      </c>
      <c r="M7" s="50"/>
    </row>
    <row r="8" spans="2:30" ht="18" customHeight="1">
      <c r="B8" s="16">
        <v>1</v>
      </c>
      <c r="C8" s="17" t="s">
        <v>125</v>
      </c>
      <c r="D8" s="18"/>
      <c r="E8" s="19"/>
      <c r="F8" s="20"/>
      <c r="G8" s="13">
        <v>1</v>
      </c>
      <c r="H8" s="17" t="s">
        <v>126</v>
      </c>
      <c r="I8" s="20"/>
      <c r="J8" s="6"/>
      <c r="K8" s="17"/>
      <c r="L8" s="19"/>
      <c r="M8" s="51">
        <f>IF(J8&lt;&gt;0,ROUND($M$26/J8,0),0)</f>
        <v>0</v>
      </c>
    </row>
    <row r="9" spans="2:30" ht="18" customHeight="1">
      <c r="B9" s="21">
        <v>1</v>
      </c>
      <c r="C9" s="22" t="s">
        <v>127</v>
      </c>
      <c r="D9" s="23"/>
      <c r="E9" s="24"/>
      <c r="F9" s="25"/>
      <c r="G9" s="26">
        <v>1</v>
      </c>
      <c r="H9" s="22" t="s">
        <v>128</v>
      </c>
      <c r="I9" s="25"/>
      <c r="J9" s="26"/>
      <c r="K9" s="22"/>
      <c r="L9" s="24"/>
      <c r="M9" s="52">
        <f>IF(J9&lt;&gt;0,ROUND($M$26/J9,0),0)</f>
        <v>0</v>
      </c>
    </row>
    <row r="10" spans="2:30" ht="18" customHeight="1">
      <c r="B10" s="27" t="s">
        <v>83</v>
      </c>
      <c r="C10" s="28" t="s">
        <v>84</v>
      </c>
      <c r="D10" s="29" t="s">
        <v>28</v>
      </c>
      <c r="E10" s="29" t="s">
        <v>85</v>
      </c>
      <c r="F10" s="30" t="s">
        <v>86</v>
      </c>
      <c r="G10" s="27" t="s">
        <v>87</v>
      </c>
      <c r="H10" s="150" t="s">
        <v>88</v>
      </c>
      <c r="I10" s="150"/>
      <c r="J10" s="27" t="s">
        <v>89</v>
      </c>
      <c r="K10" s="150" t="s">
        <v>90</v>
      </c>
      <c r="L10" s="150"/>
      <c r="M10" s="150"/>
    </row>
    <row r="11" spans="2:30" ht="18" customHeight="1">
      <c r="B11" s="31">
        <v>1</v>
      </c>
      <c r="C11" s="32" t="s">
        <v>91</v>
      </c>
      <c r="D11" s="128"/>
      <c r="E11" s="128"/>
      <c r="F11" s="129"/>
      <c r="G11" s="31">
        <v>6</v>
      </c>
      <c r="H11" s="32" t="s">
        <v>129</v>
      </c>
      <c r="I11" s="129">
        <v>0</v>
      </c>
      <c r="J11" s="31">
        <v>11</v>
      </c>
      <c r="K11" s="53" t="s">
        <v>132</v>
      </c>
      <c r="L11" s="54">
        <v>0</v>
      </c>
      <c r="M11" s="129">
        <f>ROUND(((D11+E11+D12+E12+D13+E13)*L11),2)</f>
        <v>0</v>
      </c>
    </row>
    <row r="12" spans="2:30" ht="18" customHeight="1">
      <c r="B12" s="33">
        <v>2</v>
      </c>
      <c r="C12" s="34" t="s">
        <v>92</v>
      </c>
      <c r="D12" s="130"/>
      <c r="E12" s="130"/>
      <c r="F12" s="129"/>
      <c r="G12" s="33">
        <v>7</v>
      </c>
      <c r="H12" s="34" t="s">
        <v>130</v>
      </c>
      <c r="I12" s="131">
        <v>0</v>
      </c>
      <c r="J12" s="33">
        <v>12</v>
      </c>
      <c r="K12" s="55" t="s">
        <v>133</v>
      </c>
      <c r="L12" s="56">
        <v>0</v>
      </c>
      <c r="M12" s="131">
        <f>ROUND(((D11+E11+D12+E12+D13+E13)*L12),2)</f>
        <v>0</v>
      </c>
    </row>
    <row r="13" spans="2:30" ht="18" customHeight="1">
      <c r="B13" s="33">
        <v>3</v>
      </c>
      <c r="C13" s="34" t="s">
        <v>93</v>
      </c>
      <c r="D13" s="130"/>
      <c r="E13" s="130"/>
      <c r="F13" s="129"/>
      <c r="G13" s="33">
        <v>8</v>
      </c>
      <c r="H13" s="34" t="s">
        <v>131</v>
      </c>
      <c r="I13" s="131">
        <v>0</v>
      </c>
      <c r="J13" s="33">
        <v>13</v>
      </c>
      <c r="K13" s="55" t="s">
        <v>134</v>
      </c>
      <c r="L13" s="56">
        <v>0</v>
      </c>
      <c r="M13" s="131">
        <f>ROUND(((D11+E11+D12+E12)*L13),2)</f>
        <v>0</v>
      </c>
    </row>
    <row r="14" spans="2:30" ht="18" customHeight="1">
      <c r="B14" s="33">
        <v>4</v>
      </c>
      <c r="C14" s="34" t="s">
        <v>94</v>
      </c>
      <c r="D14" s="130"/>
      <c r="E14" s="130"/>
      <c r="F14" s="132"/>
      <c r="G14" s="33">
        <v>9</v>
      </c>
      <c r="H14" s="34" t="s">
        <v>0</v>
      </c>
      <c r="I14" s="131">
        <v>0</v>
      </c>
      <c r="J14" s="33">
        <v>14</v>
      </c>
      <c r="K14" s="55" t="s">
        <v>0</v>
      </c>
      <c r="L14" s="56">
        <v>0</v>
      </c>
      <c r="M14" s="131">
        <f>ROUND(((D11+E11+D12+E12+D13+E13)*L14),2)</f>
        <v>0</v>
      </c>
    </row>
    <row r="15" spans="2:30" ht="18" customHeight="1">
      <c r="B15" s="35">
        <v>5</v>
      </c>
      <c r="C15" s="36" t="s">
        <v>95</v>
      </c>
      <c r="D15" s="133"/>
      <c r="E15" s="134"/>
      <c r="F15" s="135"/>
      <c r="G15" s="37">
        <v>10</v>
      </c>
      <c r="H15" s="38" t="s">
        <v>96</v>
      </c>
      <c r="I15" s="135">
        <f>SUM(I11:I14)</f>
        <v>0</v>
      </c>
      <c r="J15" s="35">
        <v>15</v>
      </c>
      <c r="K15" s="57"/>
      <c r="L15" s="58" t="s">
        <v>97</v>
      </c>
      <c r="M15" s="135">
        <f>SUM(M11:M14)</f>
        <v>0</v>
      </c>
      <c r="S15" s="146"/>
    </row>
    <row r="16" spans="2:30" ht="18" customHeight="1">
      <c r="B16" s="149" t="s">
        <v>98</v>
      </c>
      <c r="C16" s="149"/>
      <c r="D16" s="149"/>
      <c r="E16" s="149"/>
      <c r="F16" s="39"/>
      <c r="G16" s="151" t="s">
        <v>99</v>
      </c>
      <c r="H16" s="151"/>
      <c r="I16" s="151"/>
      <c r="J16" s="27" t="s">
        <v>100</v>
      </c>
      <c r="K16" s="150" t="s">
        <v>101</v>
      </c>
      <c r="L16" s="150"/>
      <c r="M16" s="150"/>
    </row>
    <row r="17" spans="2:13" ht="18" customHeight="1">
      <c r="B17" s="40"/>
      <c r="C17" s="41" t="s">
        <v>102</v>
      </c>
      <c r="D17" s="41"/>
      <c r="E17" s="41" t="s">
        <v>103</v>
      </c>
      <c r="F17" s="42"/>
      <c r="G17" s="40"/>
      <c r="H17" s="2"/>
      <c r="I17" s="59"/>
      <c r="J17" s="33">
        <v>16</v>
      </c>
      <c r="K17" s="55" t="s">
        <v>104</v>
      </c>
      <c r="L17" s="60"/>
      <c r="M17" s="131"/>
    </row>
    <row r="18" spans="2:13" ht="18" customHeight="1">
      <c r="B18" s="43"/>
      <c r="C18" s="2" t="s">
        <v>105</v>
      </c>
      <c r="D18" s="2"/>
      <c r="E18" s="2"/>
      <c r="F18" s="44"/>
      <c r="G18" s="43"/>
      <c r="H18" s="2" t="s">
        <v>102</v>
      </c>
      <c r="I18" s="59"/>
      <c r="J18" s="33">
        <v>17</v>
      </c>
      <c r="K18" s="55" t="s">
        <v>135</v>
      </c>
      <c r="L18" s="60"/>
      <c r="M18" s="131">
        <v>0</v>
      </c>
    </row>
    <row r="19" spans="2:13" ht="18" customHeight="1">
      <c r="B19" s="43"/>
      <c r="C19" s="2"/>
      <c r="D19" s="2"/>
      <c r="E19" s="2"/>
      <c r="F19" s="44"/>
      <c r="G19" s="43"/>
      <c r="H19" s="45"/>
      <c r="I19" s="59"/>
      <c r="J19" s="33">
        <v>18</v>
      </c>
      <c r="K19" s="55" t="s">
        <v>136</v>
      </c>
      <c r="L19" s="60"/>
      <c r="M19" s="131">
        <v>0</v>
      </c>
    </row>
    <row r="20" spans="2:13" ht="18" customHeight="1">
      <c r="B20" s="43"/>
      <c r="C20" s="2"/>
      <c r="D20" s="2"/>
      <c r="E20" s="2"/>
      <c r="F20" s="44"/>
      <c r="G20" s="43"/>
      <c r="H20" s="41" t="s">
        <v>103</v>
      </c>
      <c r="I20" s="59"/>
      <c r="J20" s="33">
        <v>19</v>
      </c>
      <c r="K20" s="55" t="s">
        <v>137</v>
      </c>
      <c r="L20" s="60"/>
      <c r="M20" s="131">
        <v>0</v>
      </c>
    </row>
    <row r="21" spans="2:13" ht="18" customHeight="1">
      <c r="B21" s="40"/>
      <c r="C21" s="2"/>
      <c r="D21" s="2"/>
      <c r="E21" s="2"/>
      <c r="F21" s="2"/>
      <c r="G21" s="40"/>
      <c r="H21" s="2" t="s">
        <v>105</v>
      </c>
      <c r="I21" s="59"/>
      <c r="J21" s="35">
        <v>20</v>
      </c>
      <c r="K21" s="57"/>
      <c r="L21" s="58" t="s">
        <v>106</v>
      </c>
      <c r="M21" s="135">
        <f>SUM(M17:M20)</f>
        <v>0</v>
      </c>
    </row>
    <row r="22" spans="2:13" ht="18" customHeight="1">
      <c r="B22" s="149" t="s">
        <v>107</v>
      </c>
      <c r="C22" s="149"/>
      <c r="D22" s="149"/>
      <c r="E22" s="149"/>
      <c r="F22" s="39"/>
      <c r="G22" s="40"/>
      <c r="H22" s="2"/>
      <c r="I22" s="59"/>
      <c r="J22" s="27" t="s">
        <v>108</v>
      </c>
      <c r="K22" s="150" t="s">
        <v>109</v>
      </c>
      <c r="L22" s="150"/>
      <c r="M22" s="150"/>
    </row>
    <row r="23" spans="2:13" ht="18" customHeight="1">
      <c r="B23" s="40"/>
      <c r="C23" s="41" t="s">
        <v>102</v>
      </c>
      <c r="D23" s="41"/>
      <c r="E23" s="41" t="s">
        <v>103</v>
      </c>
      <c r="F23" s="42"/>
      <c r="G23" s="40"/>
      <c r="H23" s="2"/>
      <c r="I23" s="59"/>
      <c r="J23" s="31">
        <v>21</v>
      </c>
      <c r="K23" s="53"/>
      <c r="L23" s="61" t="s">
        <v>110</v>
      </c>
      <c r="M23" s="129">
        <f>ROUND(F15,2)+I15+M15+M21</f>
        <v>0</v>
      </c>
    </row>
    <row r="24" spans="2:13" ht="18" customHeight="1">
      <c r="B24" s="43"/>
      <c r="C24" s="2" t="s">
        <v>105</v>
      </c>
      <c r="D24" s="2"/>
      <c r="E24" s="2"/>
      <c r="F24" s="44"/>
      <c r="G24" s="40"/>
      <c r="H24" s="2"/>
      <c r="I24" s="59"/>
      <c r="J24" s="33">
        <v>22</v>
      </c>
      <c r="K24" s="55" t="s">
        <v>433</v>
      </c>
      <c r="L24" s="136">
        <f>M23-L25</f>
        <v>0</v>
      </c>
      <c r="M24" s="131">
        <f>ROUND((L24*23)/100,2)</f>
        <v>0</v>
      </c>
    </row>
    <row r="25" spans="2:13" ht="18" customHeight="1">
      <c r="B25" s="43"/>
      <c r="C25" s="2"/>
      <c r="D25" s="2"/>
      <c r="E25" s="2"/>
      <c r="F25" s="44"/>
      <c r="G25" s="40"/>
      <c r="H25" s="2"/>
      <c r="I25" s="59"/>
      <c r="J25" s="33">
        <v>23</v>
      </c>
      <c r="K25" s="55" t="s">
        <v>138</v>
      </c>
      <c r="L25" s="136">
        <f>SUMIF(Prehlad!O11:O9999,0,Prehlad!J11:J9999)</f>
        <v>0</v>
      </c>
      <c r="M25" s="131">
        <f>ROUND((L25*0)/100,1)</f>
        <v>0</v>
      </c>
    </row>
    <row r="26" spans="2:13" ht="18" customHeight="1">
      <c r="B26" s="43"/>
      <c r="C26" s="2"/>
      <c r="D26" s="2"/>
      <c r="E26" s="2"/>
      <c r="F26" s="44"/>
      <c r="G26" s="40"/>
      <c r="H26" s="2"/>
      <c r="I26" s="59"/>
      <c r="J26" s="35">
        <v>24</v>
      </c>
      <c r="K26" s="57"/>
      <c r="L26" s="58" t="s">
        <v>111</v>
      </c>
      <c r="M26" s="135">
        <f>M23+M24+M25</f>
        <v>0</v>
      </c>
    </row>
    <row r="27" spans="2:13" ht="17.100000000000001" customHeight="1">
      <c r="B27" s="46"/>
      <c r="C27" s="47"/>
      <c r="D27" s="47"/>
      <c r="E27" s="47"/>
      <c r="F27" s="47"/>
      <c r="G27" s="46"/>
      <c r="H27" s="47"/>
      <c r="I27" s="62"/>
      <c r="J27" s="63" t="s">
        <v>112</v>
      </c>
      <c r="K27" s="64" t="s">
        <v>139</v>
      </c>
      <c r="L27" s="65"/>
      <c r="M27" s="66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Kováč Dalibor, Ing.</cp:lastModifiedBy>
  <cp:revision>2</cp:revision>
  <cp:lastPrinted>2021-03-04T16:14:52Z</cp:lastPrinted>
  <dcterms:created xsi:type="dcterms:W3CDTF">1999-04-06T07:39:00Z</dcterms:created>
  <dcterms:modified xsi:type="dcterms:W3CDTF">2025-05-05T05:34:22Z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