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S:\Invest_Docs\Schoellerov park\Verejné obstarávanie\Výkaz-výmer platný\"/>
    </mc:Choice>
  </mc:AlternateContent>
  <xr:revisionPtr revIDLastSave="0" documentId="13_ncr:1_{4A51FAF2-3954-442A-A620-CBA8E0189CE2}" xr6:coauthVersionLast="47" xr6:coauthVersionMax="47" xr10:uidLastSave="{00000000-0000-0000-0000-000000000000}"/>
  <bookViews>
    <workbookView xWindow="1020" yWindow="60" windowWidth="27780" windowHeight="15420" tabRatio="500" activeTab="3" xr2:uid="{00000000-000D-0000-FFFF-FFFF00000000}"/>
  </bookViews>
  <sheets>
    <sheet name="Prehlad" sheetId="3" r:id="rId1"/>
    <sheet name="Figury" sheetId="4" r:id="rId2"/>
    <sheet name="Rekapitulacia" sheetId="5" r:id="rId3"/>
    <sheet name="Kryci list" sheetId="6" r:id="rId4"/>
  </sheets>
  <definedNames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list'!$A:$J</definedName>
    <definedName name="_xlnm.Print_Area" localSheetId="0">Prehlad!$A:$O</definedName>
    <definedName name="_xlnm.Print_Area" localSheetId="2">Rekapitulacia!$A:$G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I30" i="6" l="1"/>
  <c r="J30" i="6" s="1"/>
  <c r="G23" i="5"/>
  <c r="F23" i="5"/>
  <c r="E23" i="5"/>
  <c r="W71" i="3"/>
  <c r="N71" i="3"/>
  <c r="L71" i="3"/>
  <c r="G20" i="5"/>
  <c r="F20" i="5"/>
  <c r="E20" i="5"/>
  <c r="W69" i="3"/>
  <c r="N69" i="3"/>
  <c r="L69" i="3"/>
  <c r="I69" i="3"/>
  <c r="G19" i="5"/>
  <c r="F19" i="5"/>
  <c r="E19" i="5"/>
  <c r="W67" i="3"/>
  <c r="N67" i="3"/>
  <c r="L67" i="3"/>
  <c r="I67" i="3"/>
  <c r="N66" i="3"/>
  <c r="L66" i="3"/>
  <c r="J66" i="3"/>
  <c r="J67" i="3" s="1"/>
  <c r="J69" i="3" s="1"/>
  <c r="H66" i="3"/>
  <c r="N65" i="3"/>
  <c r="L65" i="3"/>
  <c r="J65" i="3"/>
  <c r="I65" i="3"/>
  <c r="N64" i="3"/>
  <c r="L64" i="3"/>
  <c r="J64" i="3"/>
  <c r="H64" i="3"/>
  <c r="G17" i="5"/>
  <c r="F17" i="5"/>
  <c r="E17" i="5"/>
  <c r="W60" i="3"/>
  <c r="N60" i="3"/>
  <c r="L60" i="3"/>
  <c r="G16" i="5"/>
  <c r="F16" i="5"/>
  <c r="E16" i="5"/>
  <c r="W58" i="3"/>
  <c r="N58" i="3"/>
  <c r="L58" i="3"/>
  <c r="I58" i="3"/>
  <c r="N57" i="3"/>
  <c r="L57" i="3"/>
  <c r="J57" i="3"/>
  <c r="H57" i="3"/>
  <c r="H58" i="3" s="1"/>
  <c r="N55" i="3"/>
  <c r="L55" i="3"/>
  <c r="J55" i="3"/>
  <c r="I55" i="3"/>
  <c r="N53" i="3"/>
  <c r="L53" i="3"/>
  <c r="J53" i="3"/>
  <c r="H53" i="3"/>
  <c r="G15" i="5"/>
  <c r="F15" i="5"/>
  <c r="E15" i="5"/>
  <c r="W50" i="3"/>
  <c r="N50" i="3"/>
  <c r="L50" i="3"/>
  <c r="I50" i="3"/>
  <c r="N47" i="3"/>
  <c r="L47" i="3"/>
  <c r="J47" i="3"/>
  <c r="H47" i="3"/>
  <c r="N46" i="3"/>
  <c r="L46" i="3"/>
  <c r="J46" i="3"/>
  <c r="H46" i="3"/>
  <c r="N44" i="3"/>
  <c r="L44" i="3"/>
  <c r="J44" i="3"/>
  <c r="H44" i="3"/>
  <c r="N42" i="3"/>
  <c r="L42" i="3"/>
  <c r="J42" i="3"/>
  <c r="H42" i="3"/>
  <c r="G14" i="5"/>
  <c r="F14" i="5"/>
  <c r="E14" i="5"/>
  <c r="W39" i="3"/>
  <c r="N39" i="3"/>
  <c r="L39" i="3"/>
  <c r="N37" i="3"/>
  <c r="L37" i="3"/>
  <c r="J37" i="3"/>
  <c r="I37" i="3"/>
  <c r="I39" i="3" s="1"/>
  <c r="N35" i="3"/>
  <c r="L35" i="3"/>
  <c r="J35" i="3"/>
  <c r="H35" i="3"/>
  <c r="N33" i="3"/>
  <c r="L33" i="3"/>
  <c r="J33" i="3"/>
  <c r="H33" i="3"/>
  <c r="N31" i="3"/>
  <c r="L31" i="3"/>
  <c r="J31" i="3"/>
  <c r="H31" i="3"/>
  <c r="N29" i="3"/>
  <c r="L29" i="3"/>
  <c r="J29" i="3"/>
  <c r="H29" i="3"/>
  <c r="N27" i="3"/>
  <c r="L27" i="3"/>
  <c r="J27" i="3"/>
  <c r="H27" i="3"/>
  <c r="G13" i="5"/>
  <c r="F13" i="5"/>
  <c r="E13" i="5"/>
  <c r="W24" i="3"/>
  <c r="N24" i="3"/>
  <c r="L24" i="3"/>
  <c r="I24" i="3"/>
  <c r="H24" i="3"/>
  <c r="N22" i="3"/>
  <c r="L22" i="3"/>
  <c r="J22" i="3"/>
  <c r="J24" i="3" s="1"/>
  <c r="H22" i="3"/>
  <c r="G12" i="5"/>
  <c r="F12" i="5"/>
  <c r="E12" i="5"/>
  <c r="W19" i="3"/>
  <c r="N19" i="3"/>
  <c r="L19" i="3"/>
  <c r="I19" i="3"/>
  <c r="N18" i="3"/>
  <c r="L18" i="3"/>
  <c r="J18" i="3"/>
  <c r="H18" i="3"/>
  <c r="N17" i="3"/>
  <c r="L17" i="3"/>
  <c r="J17" i="3"/>
  <c r="H17" i="3"/>
  <c r="N16" i="3"/>
  <c r="L16" i="3"/>
  <c r="J16" i="3"/>
  <c r="H16" i="3"/>
  <c r="N14" i="3"/>
  <c r="L14" i="3"/>
  <c r="J14" i="3"/>
  <c r="H14" i="3"/>
  <c r="J26" i="6"/>
  <c r="J20" i="6"/>
  <c r="J14" i="6"/>
  <c r="F14" i="6"/>
  <c r="J13" i="6"/>
  <c r="F13" i="6"/>
  <c r="J12" i="6"/>
  <c r="F12" i="6"/>
  <c r="F1" i="6"/>
  <c r="B8" i="5"/>
  <c r="D8" i="3"/>
  <c r="J39" i="3" l="1"/>
  <c r="E39" i="3" s="1"/>
  <c r="H19" i="3"/>
  <c r="J50" i="3"/>
  <c r="E50" i="3" s="1"/>
  <c r="H67" i="3"/>
  <c r="H69" i="3" s="1"/>
  <c r="E69" i="3"/>
  <c r="E67" i="3"/>
  <c r="J58" i="3"/>
  <c r="E58" i="3" s="1"/>
  <c r="H50" i="3"/>
  <c r="I60" i="3"/>
  <c r="H39" i="3"/>
  <c r="E24" i="3"/>
  <c r="J19" i="3"/>
  <c r="I71" i="3" l="1"/>
  <c r="H60" i="3"/>
  <c r="H71" i="3" s="1"/>
  <c r="J60" i="3"/>
  <c r="J71" i="3" s="1"/>
  <c r="E19" i="3"/>
  <c r="E60" i="3" l="1"/>
  <c r="E71" i="3"/>
  <c r="F23" i="6" l="1"/>
  <c r="F24" i="6"/>
  <c r="F22" i="6"/>
  <c r="F25" i="6"/>
  <c r="F26" i="6" l="1"/>
  <c r="J28" i="6" s="1"/>
  <c r="I29" i="6" s="1"/>
  <c r="J29" i="6" l="1"/>
  <c r="J31" i="6" s="1"/>
</calcChain>
</file>

<file path=xl/sharedStrings.xml><?xml version="1.0" encoding="utf-8"?>
<sst xmlns="http://schemas.openxmlformats.org/spreadsheetml/2006/main" count="540" uniqueCount="263">
  <si>
    <t>a</t>
  </si>
  <si>
    <t>Dodávateľ:</t>
  </si>
  <si>
    <t>Odberateľ:</t>
  </si>
  <si>
    <t xml:space="preserve"> 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</si>
  <si>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</si>
  <si>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</si>
  <si>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</si>
  <si>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</si>
  <si>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</si>
  <si>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</si>
  <si>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</si>
  <si>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</si>
  <si>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</si>
  <si>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</si>
  <si>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</si>
  <si>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</si>
  <si>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</si>
  <si>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</si>
  <si>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</si>
  <si>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</si>
  <si>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</si>
  <si>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</si>
  <si>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</si>
  <si>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</si>
  <si>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</si>
  <si>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</si>
  <si>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</si>
  <si>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</si>
  <si>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</si>
  <si>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</si>
  <si>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</si>
  <si>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</si>
  <si>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</si>
  <si>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</si>
  <si>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</si>
  <si>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</si>
  <si>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</si>
  <si>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</si>
  <si>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</si>
  <si>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</si>
  <si>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</si>
  <si>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</si>
  <si>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</si>
  <si>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</si>
  <si>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</si>
  <si>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</si>
  <si>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</si>
  <si>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</si>
  <si>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</si>
  <si>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</si>
  <si>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</si>
  <si>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</si>
  <si>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</si>
  <si>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</si>
  <si>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</si>
  <si>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</si>
  <si>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</si>
  <si>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</si>
  <si>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</si>
  <si>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</si>
  <si>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</si>
  <si>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</si>
  <si>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</si>
  <si>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</si>
  <si>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</si>
  <si>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</si>
  <si>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</si>
  <si>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</si>
  <si>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</si>
  <si>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</si>
  <si>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</si>
  <si>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</si>
  <si>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</si>
  <si>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</si>
  <si>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</si>
  <si>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Hmotnosť v t</t>
  </si>
  <si>
    <t>Miesto:</t>
  </si>
  <si>
    <t>Krycí list rozpočtu v</t>
  </si>
  <si>
    <t>Krycí list splátky v</t>
  </si>
  <si>
    <t>Krycí list výrobnej kalkulácie v</t>
  </si>
  <si>
    <t xml:space="preserve">Rozpočet: </t>
  </si>
  <si>
    <t xml:space="preserve">Zmluva č.: </t>
  </si>
  <si>
    <t>Dňa:</t>
  </si>
  <si>
    <t>IČO:</t>
  </si>
  <si>
    <t>DIČ:</t>
  </si>
  <si>
    <t>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</si>
  <si>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</si>
  <si>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</si>
  <si>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</si>
  <si>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</si>
  <si>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</si>
  <si>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</si>
  <si>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</si>
  <si>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</si>
  <si>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</si>
  <si>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</si>
  <si>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</si>
  <si>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</si>
  <si>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</si>
  <si>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</si>
  <si>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</si>
  <si>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</si>
  <si>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</si>
  <si>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</si>
  <si>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</si>
  <si>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</si>
  <si>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</si>
  <si>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</si>
  <si>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</si>
  <si>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</si>
  <si>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</si>
  <si>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</si>
  <si>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</si>
  <si>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</si>
  <si>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</si>
  <si>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</si>
  <si>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 xml:space="preserve">Odberateľ: Mesto Levice,Mestský úrad v Leviciach </t>
  </si>
  <si>
    <t xml:space="preserve">Projektant: Ateliér  TOMAN,s.r.o.Šenkvice </t>
  </si>
  <si>
    <t xml:space="preserve">JKSO : </t>
  </si>
  <si>
    <t>Stavba : Revitalizácia SCHOELLEROVHO parku v Leviciach</t>
  </si>
  <si>
    <t>Objekt : SO.04 Drobná architektúra - mobiliár</t>
  </si>
  <si>
    <t>Časť : SO.04.04 Stojan na bicykle</t>
  </si>
  <si>
    <t>IB mont, s.r.o.</t>
  </si>
  <si>
    <t>Levice</t>
  </si>
  <si>
    <t>JKSO :</t>
  </si>
  <si>
    <t xml:space="preserve">Mesto Levice,Mestský úrad v Leviciach </t>
  </si>
  <si>
    <t xml:space="preserve">Ateliér  TOMAN,s.r.o.Šenkvice 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</si>
  <si>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</si>
  <si>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</si>
  <si>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</si>
  <si>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</si>
  <si>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</si>
  <si>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</si>
  <si>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</si>
  <si>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</si>
  <si>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</si>
  <si>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</si>
  <si>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</si>
  <si>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</si>
  <si>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</si>
  <si>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</si>
  <si>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</si>
  <si>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</si>
  <si>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001</t>
  </si>
  <si>
    <t>122201101</t>
  </si>
  <si>
    <t>Odkopávky a prekopávky nezapaž. v horn. tr. 3 do 100 m3</t>
  </si>
  <si>
    <t>m3</t>
  </si>
  <si>
    <t xml:space="preserve">                    </t>
  </si>
  <si>
    <t>12220-1101</t>
  </si>
  <si>
    <t>45.11.21</t>
  </si>
  <si>
    <t>EK</t>
  </si>
  <si>
    <t>S</t>
  </si>
  <si>
    <t>2,9*0,83*0,34*3 =   2,455</t>
  </si>
  <si>
    <t>122201109</t>
  </si>
  <si>
    <t>Príplatok za lepivosť horniny tr.3</t>
  </si>
  <si>
    <t>12220-1109</t>
  </si>
  <si>
    <t>272</t>
  </si>
  <si>
    <t>162301102</t>
  </si>
  <si>
    <t>Vodorovné premiestnenie výkopu do 1000 m horn. tr. 1-4</t>
  </si>
  <si>
    <t>16230-1102</t>
  </si>
  <si>
    <t>45.11.24</t>
  </si>
  <si>
    <t>171201201</t>
  </si>
  <si>
    <t>Uloženie sypaniny na skládku</t>
  </si>
  <si>
    <t>17120-1201</t>
  </si>
  <si>
    <t xml:space="preserve">1 - ZEMNE PRÁCE  spolu: </t>
  </si>
  <si>
    <t>2 - ZÁKLADY</t>
  </si>
  <si>
    <t>215901101</t>
  </si>
  <si>
    <t>Zhutnenie podložia z hor. súdr. do 92%PS a nesúdr. Id do 0,8</t>
  </si>
  <si>
    <t>m2</t>
  </si>
  <si>
    <t>21590-1101</t>
  </si>
  <si>
    <t>2,9*0,83*3 =   7,221</t>
  </si>
  <si>
    <t xml:space="preserve">2 - ZÁKLADY  spolu: </t>
  </si>
  <si>
    <t>5 - KOMUNIKÁCIE</t>
  </si>
  <si>
    <t>221</t>
  </si>
  <si>
    <t>564231111</t>
  </si>
  <si>
    <t>Podklad zo štrkopiesku hr. 100 mm fr.0-8mm</t>
  </si>
  <si>
    <t>56423-1111</t>
  </si>
  <si>
    <t>45.23.11</t>
  </si>
  <si>
    <t>002</t>
  </si>
  <si>
    <t>564791111</t>
  </si>
  <si>
    <t>Podklad z kameniva drveného so zhutnením frakcia 0-32 mm</t>
  </si>
  <si>
    <t>56479-1111</t>
  </si>
  <si>
    <t>2,9*0,83*0,06 =   0,144</t>
  </si>
  <si>
    <t>564801111</t>
  </si>
  <si>
    <t>Podklad zo štrkodrte hr. 30 mm fr.4-8mm</t>
  </si>
  <si>
    <t>56480-1111</t>
  </si>
  <si>
    <t>2,9*0,83*2 =   4,814</t>
  </si>
  <si>
    <t>564910511</t>
  </si>
  <si>
    <t>Obrusná vrstva pre mlátové cesty a chodníky z lomovej triesky fr. 0-4 mm s rozprestrením, zvlhčením a zhutnením hr. 50 mm do 200m2</t>
  </si>
  <si>
    <t>56491-0511</t>
  </si>
  <si>
    <t xml:space="preserve">  .  .  </t>
  </si>
  <si>
    <t>2,9*0,83 =   2,407</t>
  </si>
  <si>
    <t>591211111</t>
  </si>
  <si>
    <t>Kladenie dlažby z kociek drobných z kameňa do lôžka z kameniva ťaženého</t>
  </si>
  <si>
    <t>59121-1111</t>
  </si>
  <si>
    <t>45.23.12</t>
  </si>
  <si>
    <t>MAT</t>
  </si>
  <si>
    <t>583801060</t>
  </si>
  <si>
    <t>Kamenná dlažba čadič 100x100x80mm</t>
  </si>
  <si>
    <t>26.70.12</t>
  </si>
  <si>
    <t>EZ</t>
  </si>
  <si>
    <t>2,9*0,83*2*1,02 =   4,910</t>
  </si>
  <si>
    <t xml:space="preserve">5 - KOMUNIKÁCIE  spolu: </t>
  </si>
  <si>
    <t>6 - ÚPRAVY POVRCHOV, PODLAHY, VÝPLNE</t>
  </si>
  <si>
    <t>011</t>
  </si>
  <si>
    <t>631313611</t>
  </si>
  <si>
    <t>Mazanina z betónu prostého tr. C16/20 hr. 8-12 cm</t>
  </si>
  <si>
    <t>63131-3611</t>
  </si>
  <si>
    <t>45.25.32</t>
  </si>
  <si>
    <t>2,9*0,83*0,12*3 =   0,867</t>
  </si>
  <si>
    <t>631351101</t>
  </si>
  <si>
    <t>Debnenie stien, rýh a otvorov v podlahách zhotovenie</t>
  </si>
  <si>
    <t>63135-1101</t>
  </si>
  <si>
    <t>(0,83+2,9+0,83)*0,15*3 =   2,052</t>
  </si>
  <si>
    <t>631351102</t>
  </si>
  <si>
    <t>Debnenie stien, rýh a otvorov v podlahách odstránenie</t>
  </si>
  <si>
    <t>63135-1102</t>
  </si>
  <si>
    <t>631362021</t>
  </si>
  <si>
    <t>Výstuž betónových mazanín zo zvarovaných sietí Kari</t>
  </si>
  <si>
    <t>t</t>
  </si>
  <si>
    <t>63136-2021</t>
  </si>
  <si>
    <t>fí 6mm oká 150/150mm</t>
  </si>
  <si>
    <t>2,9*0,83*0,00303*1,3*3 =   0,028</t>
  </si>
  <si>
    <t xml:space="preserve">6 - ÚPRAVY POVRCHOV, PODLAHY, VÝPLNE  spolu: </t>
  </si>
  <si>
    <t>9 - OSTATNÉ KONŠTRUKCIE A PRÁCE</t>
  </si>
  <si>
    <t>211</t>
  </si>
  <si>
    <t>977141114</t>
  </si>
  <si>
    <t>Vrty pre kotvy do betónu priemeru 14 mm, hĺ. 200 mm s vyplnením epoxid. tmelom HIT- HY</t>
  </si>
  <si>
    <t>kus</t>
  </si>
  <si>
    <t>97714-1114</t>
  </si>
  <si>
    <t>3*16*3 =   144,000</t>
  </si>
  <si>
    <t>553362860</t>
  </si>
  <si>
    <t>Tyč závitová M10, L 500mm</t>
  </si>
  <si>
    <t>28.12.10</t>
  </si>
  <si>
    <t>144/2 =   72,000</t>
  </si>
  <si>
    <t>998223011</t>
  </si>
  <si>
    <t>Presun hmôt pre pozemné komunikácie, kryt dláždený</t>
  </si>
  <si>
    <t>99822-3011</t>
  </si>
  <si>
    <t xml:space="preserve">9 - OSTATNÉ KONŠTRUKCIE A PRÁCE  spolu: </t>
  </si>
  <si>
    <t xml:space="preserve">PRÁCE A DODÁVKY HSV  spolu: </t>
  </si>
  <si>
    <t>PRÁCE A DODÁVKY PSV</t>
  </si>
  <si>
    <t>767 - Konštrukcie doplnk. kovové stavebné</t>
  </si>
  <si>
    <t>767</t>
  </si>
  <si>
    <t>767831120</t>
  </si>
  <si>
    <t>Montáž stojanov na bicykle (1ks- miesto pre 2 bicykle)</t>
  </si>
  <si>
    <t>I</t>
  </si>
  <si>
    <t>76783-1120</t>
  </si>
  <si>
    <t>45.42.12</t>
  </si>
  <si>
    <t>IK</t>
  </si>
  <si>
    <t>5530A1248</t>
  </si>
  <si>
    <t>Stojan na bicykle-liatina 700x630x410mm 2 státia farba čierna</t>
  </si>
  <si>
    <t>IZ</t>
  </si>
  <si>
    <t>998767101</t>
  </si>
  <si>
    <t>Presun hmôt pre kovové stav. doplnk. konštr. v objektoch výšky do 6 m</t>
  </si>
  <si>
    <t>99876-7101</t>
  </si>
  <si>
    <t xml:space="preserve">767 - Konštrukcie doplnk. kovové stavebné  spolu: </t>
  </si>
  <si>
    <t xml:space="preserve">PRÁCE A DODÁVKY PSV  spolu: </t>
  </si>
  <si>
    <t>Za rozpočet celkom</t>
  </si>
  <si>
    <t>Figura</t>
  </si>
  <si>
    <t xml:space="preserve">Spracoval: Ing. Dušan Daniš, PhD.                                            </t>
  </si>
  <si>
    <t>Spracoval: Ing. Dušan Daniš, PhD.</t>
  </si>
  <si>
    <t xml:space="preserve"> DPH  23% z: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</si>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</sst>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#,##0&quot; &quot;"/>
    <numFmt numFmtId="170" formatCode="_ * #,##0_ ;_ * \-#,##0_ ;_ * &quot;-&quot;_ ;_ @_ "/>
    <numFmt numFmtId="171" formatCode="_(&quot;$&quot;* #,##0_);_(&quot;$&quot;* \(#,##0\);_(&quot;$&quot;* &quot;-&quot;_);_(@_)"/>
    <numFmt numFmtId="172" formatCode="#,##0.00000"/>
    <numFmt numFmtId="173" formatCode="_(&quot;$&quot;* #,##0.00_);_(&quot;$&quot;* \(#,##0.00\);_(&quot;$&quot;* &quot;-&quot;??_);_(@_)"/>
    <numFmt numFmtId="174" formatCode="_ * #,##0.00_ ;_ * \-#,##0.00_ ;_ * &quot;-&quot;??_ ;_ @_ "/>
    <numFmt numFmtId="175" formatCode="0.000"/>
  </numFmts>
  <fonts count="29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</fills>
  <borders count="111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hair">
        <color rgb="FF000000"/>
      </left>
      <right/>
      <top style="double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8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4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1" fontId="9" fillId="0" borderId="0" applyFont="0" applyFill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13" fillId="0" borderId="0"/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3" fillId="0" borderId="0"/>
    <xf numFmtId="0" fontId="13" fillId="0" borderId="0"/>
    <xf numFmtId="0" fontId="25" fillId="48" borderId="47" applyBorder="0">
      <alignment vertical="center"/>
    </xf>
    <xf numFmtId="0" fontId="25" fillId="48" borderId="47">
      <alignment vertical="center"/>
    </xf>
  </cellStyleXfs>
  <cellXfs count="165">
    <xf numFmtId="0" fontId="0" fillId="0" borderId="0" xfId="0"/>
    <xf numFmtId="0" fontId="1" fillId="0" borderId="0" xfId="49" applyFont="1"/>
    <xf numFmtId="0" fontId="1" fillId="0" borderId="0" xfId="49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50" xfId="49" applyFont="1" applyBorder="1" applyAlignment="1">
      <alignment horizontal="left" vertical="center"/>
    </xf>
    <xf numFmtId="0" fontId="1" fillId="0" borderId="51" xfId="49" applyFont="1" applyBorder="1" applyAlignment="1">
      <alignment horizontal="left" vertical="center"/>
    </xf>
    <xf numFmtId="0" fontId="1" fillId="0" borderId="51" xfId="49" applyFont="1" applyBorder="1" applyAlignment="1">
      <alignment horizontal="right" vertical="center"/>
    </xf>
    <xf numFmtId="0" fontId="1" fillId="0" borderId="52" xfId="49" applyFont="1" applyBorder="1" applyAlignment="1">
      <alignment horizontal="left" vertical="center"/>
    </xf>
    <xf numFmtId="0" fontId="1" fillId="0" borderId="53" xfId="49" applyFont="1" applyBorder="1" applyAlignment="1">
      <alignment horizontal="left" vertical="center"/>
    </xf>
    <xf numFmtId="0" fontId="1" fillId="0" borderId="53" xfId="49" applyFont="1" applyBorder="1" applyAlignment="1">
      <alignment horizontal="right" vertical="center"/>
    </xf>
    <xf numFmtId="0" fontId="1" fillId="0" borderId="54" xfId="49" applyFont="1" applyBorder="1" applyAlignment="1">
      <alignment horizontal="left" vertical="center"/>
    </xf>
    <xf numFmtId="0" fontId="1" fillId="0" borderId="55" xfId="49" applyFont="1" applyBorder="1" applyAlignment="1">
      <alignment horizontal="left" vertical="center"/>
    </xf>
    <xf numFmtId="0" fontId="1" fillId="0" borderId="55" xfId="49" applyFont="1" applyBorder="1" applyAlignment="1">
      <alignment horizontal="right" vertical="center"/>
    </xf>
    <xf numFmtId="0" fontId="1" fillId="0" borderId="56" xfId="49" applyFont="1" applyBorder="1" applyAlignment="1">
      <alignment horizontal="left" vertical="center"/>
    </xf>
    <xf numFmtId="0" fontId="1" fillId="0" borderId="57" xfId="49" applyFont="1" applyBorder="1" applyAlignment="1">
      <alignment horizontal="left" vertical="center"/>
    </xf>
    <xf numFmtId="0" fontId="1" fillId="0" borderId="57" xfId="49" applyFont="1" applyBorder="1" applyAlignment="1">
      <alignment horizontal="right" vertical="center"/>
    </xf>
    <xf numFmtId="0" fontId="1" fillId="0" borderId="58" xfId="49" applyFont="1" applyBorder="1" applyAlignment="1">
      <alignment horizontal="left" vertical="center"/>
    </xf>
    <xf numFmtId="0" fontId="1" fillId="0" borderId="59" xfId="49" applyFont="1" applyBorder="1" applyAlignment="1">
      <alignment horizontal="right" vertical="center"/>
    </xf>
    <xf numFmtId="0" fontId="1" fillId="0" borderId="59" xfId="49" applyFont="1" applyBorder="1" applyAlignment="1">
      <alignment horizontal="left" vertical="center"/>
    </xf>
    <xf numFmtId="0" fontId="1" fillId="0" borderId="60" xfId="49" applyFont="1" applyBorder="1" applyAlignment="1">
      <alignment horizontal="left" vertical="center"/>
    </xf>
    <xf numFmtId="0" fontId="1" fillId="0" borderId="61" xfId="49" applyFont="1" applyBorder="1" applyAlignment="1">
      <alignment horizontal="left" vertical="center"/>
    </xf>
    <xf numFmtId="0" fontId="1" fillId="0" borderId="50" xfId="49" applyFont="1" applyBorder="1" applyAlignment="1">
      <alignment horizontal="right" vertical="center"/>
    </xf>
    <xf numFmtId="3" fontId="1" fillId="0" borderId="62" xfId="49" applyNumberFormat="1" applyFont="1" applyBorder="1" applyAlignment="1">
      <alignment horizontal="right" vertical="center"/>
    </xf>
    <xf numFmtId="0" fontId="1" fillId="0" borderId="58" xfId="49" applyFont="1" applyBorder="1" applyAlignment="1">
      <alignment horizontal="right" vertical="center"/>
    </xf>
    <xf numFmtId="3" fontId="1" fillId="0" borderId="63" xfId="49" applyNumberFormat="1" applyFont="1" applyBorder="1" applyAlignment="1">
      <alignment horizontal="right" vertical="center"/>
    </xf>
    <xf numFmtId="0" fontId="1" fillId="0" borderId="60" xfId="49" applyFont="1" applyBorder="1" applyAlignment="1">
      <alignment horizontal="right" vertical="center"/>
    </xf>
    <xf numFmtId="3" fontId="1" fillId="0" borderId="64" xfId="49" applyNumberFormat="1" applyFont="1" applyBorder="1" applyAlignment="1">
      <alignment horizontal="right" vertical="center"/>
    </xf>
    <xf numFmtId="0" fontId="1" fillId="0" borderId="61" xfId="49" applyFont="1" applyBorder="1" applyAlignment="1">
      <alignment horizontal="right" vertical="center"/>
    </xf>
    <xf numFmtId="0" fontId="3" fillId="0" borderId="65" xfId="49" applyFont="1" applyBorder="1" applyAlignment="1">
      <alignment horizontal="center" vertical="center"/>
    </xf>
    <xf numFmtId="0" fontId="1" fillId="0" borderId="66" xfId="49" applyFont="1" applyBorder="1" applyAlignment="1">
      <alignment horizontal="left" vertical="center"/>
    </xf>
    <xf numFmtId="0" fontId="1" fillId="0" borderId="66" xfId="49" applyFont="1" applyBorder="1" applyAlignment="1">
      <alignment horizontal="center" vertical="center"/>
    </xf>
    <xf numFmtId="0" fontId="1" fillId="0" borderId="67" xfId="49" applyFont="1" applyBorder="1" applyAlignment="1">
      <alignment horizontal="center" vertical="center"/>
    </xf>
    <xf numFmtId="0" fontId="1" fillId="0" borderId="68" xfId="49" applyFont="1" applyBorder="1" applyAlignment="1">
      <alignment horizontal="center" vertical="center"/>
    </xf>
    <xf numFmtId="0" fontId="1" fillId="0" borderId="69" xfId="49" applyFont="1" applyBorder="1" applyAlignment="1">
      <alignment horizontal="center" vertical="center"/>
    </xf>
    <xf numFmtId="0" fontId="1" fillId="0" borderId="70" xfId="49" applyFont="1" applyBorder="1" applyAlignment="1">
      <alignment horizontal="left" vertical="center"/>
    </xf>
    <xf numFmtId="0" fontId="1" fillId="0" borderId="72" xfId="49" applyFont="1" applyBorder="1" applyAlignment="1">
      <alignment horizontal="left" vertical="center"/>
    </xf>
    <xf numFmtId="0" fontId="1" fillId="0" borderId="73" xfId="49" applyFont="1" applyBorder="1" applyAlignment="1">
      <alignment horizontal="center" vertical="center"/>
    </xf>
    <xf numFmtId="0" fontId="1" fillId="0" borderId="47" xfId="49" applyFont="1" applyBorder="1" applyAlignment="1">
      <alignment horizontal="left" vertical="center"/>
    </xf>
    <xf numFmtId="0" fontId="1" fillId="0" borderId="74" xfId="49" applyFont="1" applyBorder="1" applyAlignment="1">
      <alignment horizontal="left" vertical="center"/>
    </xf>
    <xf numFmtId="0" fontId="1" fillId="0" borderId="48" xfId="49" applyFont="1" applyBorder="1" applyAlignment="1">
      <alignment horizontal="center" vertical="center"/>
    </xf>
    <xf numFmtId="0" fontId="1" fillId="0" borderId="49" xfId="49" applyFont="1" applyBorder="1" applyAlignment="1">
      <alignment horizontal="left" vertical="center"/>
    </xf>
    <xf numFmtId="0" fontId="1" fillId="0" borderId="78" xfId="49" applyFont="1" applyBorder="1" applyAlignment="1">
      <alignment horizontal="center" vertical="center"/>
    </xf>
    <xf numFmtId="0" fontId="1" fillId="0" borderId="68" xfId="49" applyFont="1" applyBorder="1" applyAlignment="1">
      <alignment horizontal="left" vertical="center"/>
    </xf>
    <xf numFmtId="0" fontId="1" fillId="0" borderId="79" xfId="49" applyFont="1" applyBorder="1" applyAlignment="1">
      <alignment horizontal="center" vertical="center"/>
    </xf>
    <xf numFmtId="0" fontId="1" fillId="0" borderId="80" xfId="49" applyFont="1" applyBorder="1" applyAlignment="1">
      <alignment horizontal="center" vertical="center"/>
    </xf>
    <xf numFmtId="10" fontId="1" fillId="0" borderId="59" xfId="49" applyNumberFormat="1" applyFont="1" applyBorder="1" applyAlignment="1">
      <alignment horizontal="right" vertical="center"/>
    </xf>
    <xf numFmtId="10" fontId="1" fillId="0" borderId="81" xfId="49" applyNumberFormat="1" applyFont="1" applyBorder="1" applyAlignment="1">
      <alignment horizontal="right" vertical="center"/>
    </xf>
    <xf numFmtId="10" fontId="1" fillId="0" borderId="53" xfId="49" applyNumberFormat="1" applyFont="1" applyBorder="1" applyAlignment="1">
      <alignment horizontal="right" vertical="center"/>
    </xf>
    <xf numFmtId="10" fontId="1" fillId="0" borderId="82" xfId="49" applyNumberFormat="1" applyFont="1" applyBorder="1" applyAlignment="1">
      <alignment horizontal="right" vertical="center"/>
    </xf>
    <xf numFmtId="0" fontId="1" fillId="0" borderId="76" xfId="49" applyFont="1" applyBorder="1" applyAlignment="1">
      <alignment horizontal="left" vertical="center"/>
    </xf>
    <xf numFmtId="0" fontId="1" fillId="0" borderId="78" xfId="49" applyFont="1" applyBorder="1" applyAlignment="1">
      <alignment horizontal="right" vertical="center"/>
    </xf>
    <xf numFmtId="0" fontId="1" fillId="0" borderId="84" xfId="49" applyFont="1" applyBorder="1" applyAlignment="1">
      <alignment horizontal="center" vertical="center"/>
    </xf>
    <xf numFmtId="0" fontId="1" fillId="0" borderId="85" xfId="49" applyFont="1" applyBorder="1" applyAlignment="1">
      <alignment horizontal="left" vertical="center"/>
    </xf>
    <xf numFmtId="0" fontId="1" fillId="0" borderId="85" xfId="49" applyFont="1" applyBorder="1" applyAlignment="1">
      <alignment horizontal="right" vertical="center"/>
    </xf>
    <xf numFmtId="0" fontId="1" fillId="0" borderId="86" xfId="49" applyFont="1" applyBorder="1" applyAlignment="1">
      <alignment horizontal="right" vertical="center"/>
    </xf>
    <xf numFmtId="3" fontId="1" fillId="0" borderId="0" xfId="49" applyNumberFormat="1" applyFont="1" applyAlignment="1">
      <alignment horizontal="right" vertical="center"/>
    </xf>
    <xf numFmtId="0" fontId="1" fillId="0" borderId="84" xfId="49" applyFont="1" applyBorder="1" applyAlignment="1">
      <alignment horizontal="left" vertical="center"/>
    </xf>
    <xf numFmtId="0" fontId="1" fillId="0" borderId="0" xfId="49" applyFont="1" applyAlignment="1">
      <alignment horizontal="right" vertical="center"/>
    </xf>
    <xf numFmtId="0" fontId="1" fillId="0" borderId="87" xfId="49" applyFont="1" applyBorder="1" applyAlignment="1">
      <alignment horizontal="right" vertical="center"/>
    </xf>
    <xf numFmtId="3" fontId="1" fillId="0" borderId="87" xfId="49" applyNumberFormat="1" applyFont="1" applyBorder="1" applyAlignment="1">
      <alignment horizontal="right" vertical="center"/>
    </xf>
    <xf numFmtId="3" fontId="1" fillId="0" borderId="88" xfId="49" applyNumberFormat="1" applyFont="1" applyBorder="1" applyAlignment="1">
      <alignment horizontal="right" vertical="center"/>
    </xf>
    <xf numFmtId="0" fontId="3" fillId="0" borderId="89" xfId="49" applyFont="1" applyBorder="1" applyAlignment="1">
      <alignment horizontal="center" vertical="center"/>
    </xf>
    <xf numFmtId="0" fontId="1" fillId="0" borderId="90" xfId="49" applyFont="1" applyBorder="1" applyAlignment="1">
      <alignment horizontal="left" vertical="center"/>
    </xf>
    <xf numFmtId="0" fontId="1" fillId="0" borderId="91" xfId="49" applyFont="1" applyBorder="1" applyAlignment="1">
      <alignment horizontal="left" vertical="center"/>
    </xf>
    <xf numFmtId="0" fontId="1" fillId="0" borderId="85" xfId="49" applyFont="1" applyBorder="1" applyAlignment="1">
      <alignment horizontal="center" vertical="center"/>
    </xf>
    <xf numFmtId="0" fontId="1" fillId="0" borderId="92" xfId="49" applyFont="1" applyBorder="1" applyAlignment="1">
      <alignment horizontal="left" vertical="center"/>
    </xf>
    <xf numFmtId="0" fontId="1" fillId="0" borderId="93" xfId="49" applyFont="1" applyBorder="1" applyAlignment="1">
      <alignment horizontal="left" vertical="center"/>
    </xf>
    <xf numFmtId="0" fontId="1" fillId="0" borderId="94" xfId="49" applyFont="1" applyBorder="1" applyAlignment="1">
      <alignment horizontal="left" vertical="center"/>
    </xf>
    <xf numFmtId="0" fontId="1" fillId="0" borderId="96" xfId="49" applyFont="1" applyBorder="1" applyAlignment="1">
      <alignment horizontal="left" vertical="center"/>
    </xf>
    <xf numFmtId="0" fontId="1" fillId="0" borderId="97" xfId="49" applyFont="1" applyBorder="1" applyAlignment="1">
      <alignment horizontal="left" vertical="center"/>
    </xf>
    <xf numFmtId="3" fontId="1" fillId="0" borderId="92" xfId="49" applyNumberFormat="1" applyFont="1" applyBorder="1" applyAlignment="1">
      <alignment horizontal="right" vertical="center"/>
    </xf>
    <xf numFmtId="3" fontId="1" fillId="0" borderId="96" xfId="49" applyNumberFormat="1" applyFont="1" applyBorder="1" applyAlignment="1">
      <alignment horizontal="right" vertical="center"/>
    </xf>
    <xf numFmtId="3" fontId="1" fillId="0" borderId="97" xfId="49" applyNumberFormat="1" applyFont="1" applyBorder="1" applyAlignment="1">
      <alignment horizontal="right" vertical="center"/>
    </xf>
    <xf numFmtId="0" fontId="1" fillId="0" borderId="98" xfId="49" applyFont="1" applyBorder="1" applyAlignment="1">
      <alignment horizontal="left" vertical="center"/>
    </xf>
    <xf numFmtId="0" fontId="1" fillId="0" borderId="76" xfId="49" applyFont="1" applyBorder="1" applyAlignment="1">
      <alignment horizontal="right" vertical="center"/>
    </xf>
    <xf numFmtId="0" fontId="1" fillId="0" borderId="82" xfId="49" applyFont="1" applyBorder="1" applyAlignment="1">
      <alignment horizontal="left" vertical="center"/>
    </xf>
    <xf numFmtId="0" fontId="1" fillId="0" borderId="63" xfId="49" applyFont="1" applyBorder="1" applyAlignment="1">
      <alignment horizontal="right" vertical="center"/>
    </xf>
    <xf numFmtId="0" fontId="1" fillId="0" borderId="99" xfId="49" applyFont="1" applyBorder="1" applyAlignment="1">
      <alignment horizontal="left" vertical="center"/>
    </xf>
    <xf numFmtId="169" fontId="1" fillId="0" borderId="100" xfId="49" applyNumberFormat="1" applyFont="1" applyBorder="1" applyAlignment="1">
      <alignment horizontal="right" vertical="center"/>
    </xf>
    <xf numFmtId="0" fontId="1" fillId="0" borderId="101" xfId="49" applyFont="1" applyBorder="1" applyAlignment="1">
      <alignment horizontal="center" vertical="center"/>
    </xf>
    <xf numFmtId="0" fontId="1" fillId="0" borderId="102" xfId="49" applyFont="1" applyBorder="1" applyAlignment="1">
      <alignment horizontal="lef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2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103" xfId="0" applyFont="1" applyBorder="1" applyAlignment="1">
      <alignment horizontal="center"/>
    </xf>
    <xf numFmtId="0" fontId="1" fillId="0" borderId="104" xfId="0" applyFont="1" applyBorder="1" applyAlignment="1">
      <alignment horizontal="center"/>
    </xf>
    <xf numFmtId="0" fontId="1" fillId="0" borderId="105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103" xfId="0" applyFont="1" applyBorder="1" applyAlignment="1" applyProtection="1">
      <alignment horizontal="left"/>
      <protection locked="0"/>
    </xf>
    <xf numFmtId="0" fontId="1" fillId="0" borderId="106" xfId="0" applyFont="1" applyBorder="1" applyAlignment="1" applyProtection="1">
      <alignment horizontal="center"/>
      <protection locked="0"/>
    </xf>
    <xf numFmtId="0" fontId="1" fillId="0" borderId="105" xfId="0" applyFont="1" applyBorder="1" applyAlignment="1" applyProtection="1">
      <alignment horizontal="left"/>
      <protection locked="0"/>
    </xf>
    <xf numFmtId="0" fontId="1" fillId="0" borderId="105" xfId="0" applyFont="1" applyBorder="1" applyAlignment="1" applyProtection="1">
      <alignment horizontal="left" vertical="center"/>
      <protection locked="0"/>
    </xf>
    <xf numFmtId="0" fontId="1" fillId="0" borderId="107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5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105" xfId="0" applyFont="1" applyBorder="1" applyAlignment="1">
      <alignment horizontal="center" vertical="center"/>
    </xf>
    <xf numFmtId="0" fontId="1" fillId="0" borderId="108" xfId="0" applyFont="1" applyBorder="1" applyAlignment="1">
      <alignment horizontal="centerContinuous"/>
    </xf>
    <xf numFmtId="0" fontId="1" fillId="0" borderId="109" xfId="0" applyFont="1" applyBorder="1" applyAlignment="1">
      <alignment horizontal="centerContinuous"/>
    </xf>
    <xf numFmtId="0" fontId="1" fillId="0" borderId="110" xfId="0" applyFont="1" applyBorder="1" applyAlignment="1">
      <alignment horizontal="centerContinuous"/>
    </xf>
    <xf numFmtId="0" fontId="1" fillId="0" borderId="106" xfId="0" applyFont="1" applyBorder="1" applyAlignment="1">
      <alignment horizontal="center"/>
    </xf>
    <xf numFmtId="0" fontId="1" fillId="0" borderId="107" xfId="0" applyFont="1" applyBorder="1" applyAlignment="1">
      <alignment horizontal="center"/>
    </xf>
    <xf numFmtId="0" fontId="6" fillId="0" borderId="106" xfId="0" applyFont="1" applyBorder="1" applyAlignment="1" applyProtection="1">
      <alignment horizontal="center"/>
      <protection locked="0"/>
    </xf>
    <xf numFmtId="0" fontId="6" fillId="0" borderId="103" xfId="0" applyFont="1" applyBorder="1" applyAlignment="1" applyProtection="1">
      <alignment horizontal="center"/>
      <protection locked="0"/>
    </xf>
    <xf numFmtId="0" fontId="1" fillId="0" borderId="103" xfId="0" applyFont="1" applyBorder="1" applyAlignment="1" applyProtection="1">
      <alignment horizontal="center"/>
      <protection locked="0"/>
    </xf>
    <xf numFmtId="0" fontId="6" fillId="0" borderId="107" xfId="0" applyFont="1" applyBorder="1" applyAlignment="1" applyProtection="1">
      <alignment horizontal="center"/>
      <protection locked="0"/>
    </xf>
    <xf numFmtId="0" fontId="6" fillId="0" borderId="105" xfId="0" applyFont="1" applyBorder="1" applyAlignment="1" applyProtection="1">
      <alignment horizontal="center"/>
      <protection locked="0"/>
    </xf>
    <xf numFmtId="0" fontId="1" fillId="0" borderId="105" xfId="0" applyFont="1" applyBorder="1" applyAlignment="1" applyProtection="1">
      <alignment horizontal="center"/>
      <protection locked="0"/>
    </xf>
    <xf numFmtId="167" fontId="1" fillId="0" borderId="105" xfId="0" applyNumberFormat="1" applyFont="1" applyBorder="1"/>
    <xf numFmtId="0" fontId="1" fillId="0" borderId="105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103" xfId="0" applyNumberFormat="1" applyFont="1" applyBorder="1" applyAlignment="1">
      <alignment horizontal="left"/>
    </xf>
    <xf numFmtId="0" fontId="1" fillId="0" borderId="103" xfId="0" applyFont="1" applyBorder="1" applyAlignment="1">
      <alignment horizontal="right"/>
    </xf>
    <xf numFmtId="49" fontId="1" fillId="0" borderId="105" xfId="0" applyNumberFormat="1" applyFont="1" applyBorder="1" applyAlignment="1">
      <alignment horizontal="left"/>
    </xf>
    <xf numFmtId="0" fontId="1" fillId="0" borderId="105" xfId="0" applyFont="1" applyBorder="1" applyAlignment="1">
      <alignment horizontal="right"/>
    </xf>
    <xf numFmtId="4" fontId="1" fillId="0" borderId="70" xfId="49" applyNumberFormat="1" applyFont="1" applyBorder="1" applyAlignment="1">
      <alignment horizontal="right" vertical="center"/>
    </xf>
    <xf numFmtId="4" fontId="1" fillId="0" borderId="71" xfId="49" applyNumberFormat="1" applyFont="1" applyBorder="1" applyAlignment="1">
      <alignment horizontal="right" vertical="center"/>
    </xf>
    <xf numFmtId="4" fontId="1" fillId="0" borderId="47" xfId="49" applyNumberFormat="1" applyFont="1" applyBorder="1" applyAlignment="1">
      <alignment horizontal="right" vertical="center"/>
    </xf>
    <xf numFmtId="4" fontId="1" fillId="0" borderId="83" xfId="49" applyNumberFormat="1" applyFont="1" applyBorder="1" applyAlignment="1">
      <alignment horizontal="right" vertical="center"/>
    </xf>
    <xf numFmtId="4" fontId="1" fillId="0" borderId="75" xfId="49" applyNumberFormat="1" applyFont="1" applyBorder="1" applyAlignment="1">
      <alignment horizontal="right" vertical="center"/>
    </xf>
    <xf numFmtId="4" fontId="1" fillId="0" borderId="49" xfId="49" applyNumberFormat="1" applyFont="1" applyBorder="1" applyAlignment="1">
      <alignment horizontal="right" vertical="center"/>
    </xf>
    <xf numFmtId="4" fontId="1" fillId="0" borderId="76" xfId="49" applyNumberFormat="1" applyFont="1" applyBorder="1" applyAlignment="1">
      <alignment horizontal="right" vertical="center"/>
    </xf>
    <xf numFmtId="4" fontId="1" fillId="0" borderId="77" xfId="49" applyNumberFormat="1" applyFont="1" applyBorder="1" applyAlignment="1">
      <alignment horizontal="right" vertical="center"/>
    </xf>
    <xf numFmtId="4" fontId="1" fillId="0" borderId="82" xfId="49" applyNumberFormat="1" applyFont="1" applyBorder="1" applyAlignment="1">
      <alignment horizontal="right" vertical="center"/>
    </xf>
    <xf numFmtId="49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left" vertical="top" wrapText="1"/>
    </xf>
    <xf numFmtId="167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72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75" fontId="6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7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49" fontId="4" fillId="0" borderId="0" xfId="1" applyNumberFormat="1" applyFont="1"/>
    <xf numFmtId="49" fontId="3" fillId="0" borderId="0" xfId="0" applyNumberFormat="1" applyFont="1" applyAlignment="1">
      <alignment horizontal="left" vertical="top" wrapText="1"/>
    </xf>
    <xf numFmtId="14" fontId="1" fillId="0" borderId="95" xfId="49" applyNumberFormat="1" applyFont="1" applyBorder="1" applyAlignment="1">
      <alignment horizontal="left" vertical="center"/>
    </xf>
  </cellXfs>
  <cellStyles count="78">
    <cellStyle name="1 000 Sk" xfId="60" xr:uid="{00000000-0005-0000-0000-00003C000000}"/>
    <cellStyle name="1 000,-  Sk" xfId="22" xr:uid="{00000000-0005-0000-0000-000016000000}"/>
    <cellStyle name="1 000,- Kč" xfId="47" xr:uid="{00000000-0005-0000-0000-00002F000000}"/>
    <cellStyle name="1 000,- Sk" xfId="58" xr:uid="{00000000-0005-0000-0000-00003A000000}"/>
    <cellStyle name="1000 Sk_fakturuj99" xfId="31" xr:uid="{00000000-0005-0000-0000-00001F000000}"/>
    <cellStyle name="20 % – Zvýraznění1" xfId="53" xr:uid="{00000000-0005-0000-0000-000035000000}"/>
    <cellStyle name="20 % – Zvýraznění2" xfId="57" xr:uid="{00000000-0005-0000-0000-000039000000}"/>
    <cellStyle name="20 % – Zvýraznění3" xfId="29" xr:uid="{00000000-0005-0000-0000-00001D000000}"/>
    <cellStyle name="20 % – Zvýraznění4" xfId="61" xr:uid="{00000000-0005-0000-0000-00003D000000}"/>
    <cellStyle name="20 % – Zvýraznění5" xfId="62" xr:uid="{00000000-0005-0000-0000-00003E000000}"/>
    <cellStyle name="20 % – Zvýraznění6" xfId="63" xr:uid="{00000000-0005-0000-0000-00003F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21000000}"/>
    <cellStyle name="40 % – Zvýraznění2" xfId="64" xr:uid="{00000000-0005-0000-0000-000040000000}"/>
    <cellStyle name="40 % – Zvýraznění3" xfId="65" xr:uid="{00000000-0005-0000-0000-000041000000}"/>
    <cellStyle name="40 % – Zvýraznění4" xfId="66" xr:uid="{00000000-0005-0000-0000-000042000000}"/>
    <cellStyle name="40 % – Zvýraznění5" xfId="36" xr:uid="{00000000-0005-0000-0000-000024000000}"/>
    <cellStyle name="40 % – Zvýraznění6" xfId="67" xr:uid="{00000000-0005-0000-0000-000043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50" builtinId="43" customBuiltin="1"/>
    <cellStyle name="40 % - zvýraznenie5" xfId="52" builtinId="47" customBuiltin="1"/>
    <cellStyle name="40 % - zvýraznenie6" xfId="56" builtinId="51" customBuiltin="1"/>
    <cellStyle name="60 % – Zvýraznění1" xfId="68" xr:uid="{00000000-0005-0000-0000-000044000000}"/>
    <cellStyle name="60 % – Zvýraznění2" xfId="69" xr:uid="{00000000-0005-0000-0000-000045000000}"/>
    <cellStyle name="60 % – Zvýraznění3" xfId="70" xr:uid="{00000000-0005-0000-0000-000046000000}"/>
    <cellStyle name="60 % – Zvýraznění4" xfId="71" xr:uid="{00000000-0005-0000-0000-000047000000}"/>
    <cellStyle name="60 % – Zvýraznění5" xfId="72" xr:uid="{00000000-0005-0000-0000-000048000000}"/>
    <cellStyle name="60 % – Zvýraznění6" xfId="73" xr:uid="{00000000-0005-0000-0000-000049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4" builtinId="48" customBuiltin="1"/>
    <cellStyle name="60 % - zvýraznenie6" xfId="59" builtinId="52" customBuiltin="1"/>
    <cellStyle name="Celkem" xfId="32" xr:uid="{00000000-0005-0000-0000-00004A000000}"/>
    <cellStyle name="Čiarka" xfId="3" builtinId="3" customBuiltin="1"/>
    <cellStyle name="Čiarka [0]" xfId="4" builtinId="6" customBuiltin="1"/>
    <cellStyle name="data" xfId="74" xr:uid="{00000000-0005-0000-0000-00004B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17" xr:uid="{00000000-0005-0000-0000-00004C000000}"/>
    <cellStyle name="Neutrálna" xfId="35" builtinId="28" customBuiltin="1"/>
    <cellStyle name="Normálna" xfId="0" builtinId="0" customBuiltin="1"/>
    <cellStyle name="normálne_fakturuj99" xfId="75" xr:uid="{00000000-0005-0000-0000-00004D000000}"/>
    <cellStyle name="normálne_KLs" xfId="1" xr:uid="{00000000-0005-0000-0000-000001000000}"/>
    <cellStyle name="normálne_KLv" xfId="49" xr:uid="{00000000-0005-0000-0000-000031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TEXT" xfId="76" xr:uid="{00000000-0005-0000-0000-00004F000000}"/>
    <cellStyle name="Text upozornění" xfId="15" xr:uid="{00000000-0005-0000-0000-000050000000}"/>
    <cellStyle name="TEXT1" xfId="77" xr:uid="{00000000-0005-0000-0000-000051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1" builtinId="45" customBuiltin="1"/>
    <cellStyle name="Zvýraznenie6" xfId="55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534035</xdr:colOff>
      <xdr:row>32</xdr:row>
      <xdr:rowOff>9525</xdr:rowOff>
    </xdr:from>
    <xdr:to>
      <xdr:col>5</xdr:col>
      <xdr:colOff>534035</xdr:colOff>
      <xdr:row>40</xdr:row>
      <xdr:rowOff>228600</xdr:rowOff>
    </xdr:to>
    <xdr:sp macro="" textlink="" fLocksText="0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extLst>
            <a:ext uri="smNativeData">
              <pm:smNativeData xmlns="" xmlns:pm="smNativeData" val="SMDATA_11_QSbFXx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IAAAAAUAAAArACoCKAAAAAUAAAAABCoCURQAAOEtAAAAAAAAmQwAAAAAAAA="/>
            </a:ext>
          </a:extLst>
        </xdr:cNvSpPr>
      </xdr:nvSpPr>
      <xdr:spPr>
        <a:xfrm>
          <a:off x="330263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71"/>
  <sheetViews>
    <sheetView showGridLines="0" workbookViewId="0">
      <pane xSplit="4" ySplit="10" topLeftCell="E51" activePane="bottomRight" state="frozen"/>
      <selection pane="topRight"/>
      <selection pane="bottomLeft"/>
      <selection pane="bottomRight" activeCell="E3" sqref="E3"/>
    </sheetView>
  </sheetViews>
  <sheetFormatPr defaultRowHeight="12.75"/>
  <cols>
    <col min="1" max="1" width="6.7109375" style="105" customWidth="1"/>
    <col min="2" max="2" width="3.7109375" style="106" customWidth="1"/>
    <col min="3" max="3" width="13" style="107" customWidth="1"/>
    <col min="4" max="4" width="35.7109375" style="108" customWidth="1"/>
    <col min="5" max="5" width="10.7109375" style="109" customWidth="1"/>
    <col min="6" max="6" width="5.28515625" style="110" customWidth="1"/>
    <col min="7" max="7" width="8.7109375" style="111" customWidth="1"/>
    <col min="8" max="9" width="9.7109375" style="111" hidden="1" customWidth="1"/>
    <col min="10" max="10" width="9.7109375" style="111" customWidth="1"/>
    <col min="11" max="11" width="7.42578125" style="112" hidden="1" customWidth="1"/>
    <col min="12" max="12" width="8.28515625" style="112" hidden="1" customWidth="1"/>
    <col min="13" max="13" width="9.140625" style="109" hidden="1"/>
    <col min="14" max="14" width="7" style="109" hidden="1" customWidth="1"/>
    <col min="15" max="15" width="3.5703125" style="110" customWidth="1"/>
    <col min="16" max="16" width="12.7109375" style="110" hidden="1" customWidth="1"/>
    <col min="17" max="19" width="13.28515625" style="109" hidden="1" customWidth="1"/>
    <col min="20" max="20" width="10.5703125" style="113" hidden="1" customWidth="1"/>
    <col min="21" max="21" width="10.28515625" style="113" hidden="1" customWidth="1"/>
    <col min="22" max="22" width="5.7109375" style="113" hidden="1" customWidth="1"/>
    <col min="23" max="23" width="9.140625" style="114" hidden="1"/>
    <col min="24" max="25" width="5.7109375" style="110" hidden="1" customWidth="1"/>
    <col min="26" max="26" width="7.5703125" style="110" hidden="1" customWidth="1"/>
    <col min="27" max="27" width="24.85546875" style="110" hidden="1" customWidth="1"/>
    <col min="28" max="28" width="4.28515625" style="110" hidden="1" customWidth="1"/>
    <col min="29" max="29" width="8.28515625" style="110" hidden="1" customWidth="1"/>
    <col min="30" max="30" width="8.7109375" style="110" hidden="1" customWidth="1"/>
    <col min="31" max="34" width="9.140625" style="110" hidden="1"/>
    <col min="35" max="35" width="9.140625" style="84"/>
    <col min="36" max="37" width="0" style="84" hidden="1" customWidth="1"/>
    <col min="38" max="16384" width="9.140625" style="84"/>
  </cols>
  <sheetData>
    <row r="1" spans="1:37" ht="24">
      <c r="A1" s="88" t="s">
        <v>116</v>
      </c>
      <c r="B1" s="84"/>
      <c r="C1" s="84"/>
      <c r="D1" s="84"/>
      <c r="E1" s="88" t="s">
        <v>259</v>
      </c>
      <c r="F1" s="84"/>
      <c r="G1" s="85"/>
      <c r="H1" s="84"/>
      <c r="I1" s="84"/>
      <c r="J1" s="85"/>
      <c r="K1" s="86"/>
      <c r="L1" s="84"/>
      <c r="M1" s="84"/>
      <c r="N1" s="84"/>
      <c r="O1" s="84"/>
      <c r="P1" s="84"/>
      <c r="Q1" s="87"/>
      <c r="R1" s="87"/>
      <c r="S1" s="87"/>
      <c r="T1" s="84"/>
      <c r="U1" s="84"/>
      <c r="V1" s="84"/>
      <c r="W1" s="84"/>
      <c r="X1" s="84"/>
      <c r="Y1" s="84"/>
      <c r="Z1" s="81" t="s">
        <v>5</v>
      </c>
      <c r="AA1" s="162" t="s">
        <v>6</v>
      </c>
      <c r="AB1" s="81" t="s">
        <v>7</v>
      </c>
      <c r="AC1" s="81" t="s">
        <v>8</v>
      </c>
      <c r="AD1" s="81" t="s">
        <v>9</v>
      </c>
      <c r="AE1" s="131" t="s">
        <v>10</v>
      </c>
      <c r="AF1" s="132" t="s">
        <v>11</v>
      </c>
      <c r="AG1" s="84"/>
      <c r="AH1" s="84"/>
    </row>
    <row r="2" spans="1:37">
      <c r="A2" s="88" t="s">
        <v>117</v>
      </c>
      <c r="B2" s="84"/>
      <c r="C2" s="84"/>
      <c r="D2" s="84"/>
      <c r="E2" s="88" t="s">
        <v>118</v>
      </c>
      <c r="F2" s="84"/>
      <c r="G2" s="85"/>
      <c r="H2" s="115"/>
      <c r="I2" s="84"/>
      <c r="J2" s="85"/>
      <c r="K2" s="86"/>
      <c r="L2" s="84"/>
      <c r="M2" s="84"/>
      <c r="N2" s="84"/>
      <c r="O2" s="84"/>
      <c r="P2" s="84"/>
      <c r="Q2" s="87"/>
      <c r="R2" s="87"/>
      <c r="S2" s="87"/>
      <c r="T2" s="84"/>
      <c r="U2" s="84"/>
      <c r="V2" s="84"/>
      <c r="W2" s="84"/>
      <c r="X2" s="84"/>
      <c r="Y2" s="84"/>
      <c r="Z2" s="81" t="s">
        <v>12</v>
      </c>
      <c r="AA2" s="82" t="s">
        <v>13</v>
      </c>
      <c r="AB2" s="82" t="s">
        <v>14</v>
      </c>
      <c r="AC2" s="82"/>
      <c r="AD2" s="83"/>
      <c r="AE2" s="131">
        <v>1</v>
      </c>
      <c r="AF2" s="133">
        <v>123.5</v>
      </c>
      <c r="AG2" s="84"/>
      <c r="AH2" s="84"/>
    </row>
    <row r="3" spans="1:37">
      <c r="A3" s="88" t="s">
        <v>15</v>
      </c>
      <c r="B3" s="84"/>
      <c r="C3" s="84"/>
      <c r="D3" s="84"/>
      <c r="E3" s="88" t="s">
        <v>262</v>
      </c>
      <c r="F3" s="84"/>
      <c r="G3" s="85"/>
      <c r="H3" s="84"/>
      <c r="I3" s="84"/>
      <c r="J3" s="85"/>
      <c r="K3" s="86"/>
      <c r="L3" s="84"/>
      <c r="M3" s="84"/>
      <c r="N3" s="84"/>
      <c r="O3" s="84"/>
      <c r="P3" s="84"/>
      <c r="Q3" s="87"/>
      <c r="R3" s="87"/>
      <c r="S3" s="87"/>
      <c r="T3" s="84"/>
      <c r="U3" s="84"/>
      <c r="V3" s="84"/>
      <c r="W3" s="84"/>
      <c r="X3" s="84"/>
      <c r="Y3" s="84"/>
      <c r="Z3" s="81" t="s">
        <v>16</v>
      </c>
      <c r="AA3" s="82" t="s">
        <v>17</v>
      </c>
      <c r="AB3" s="82" t="s">
        <v>14</v>
      </c>
      <c r="AC3" s="82" t="s">
        <v>18</v>
      </c>
      <c r="AD3" s="83" t="s">
        <v>19</v>
      </c>
      <c r="AE3" s="131">
        <v>2</v>
      </c>
      <c r="AF3" s="134">
        <v>123.46</v>
      </c>
      <c r="AG3" s="84"/>
      <c r="AH3" s="84"/>
    </row>
    <row r="4" spans="1:37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7"/>
      <c r="R4" s="87"/>
      <c r="S4" s="87"/>
      <c r="T4" s="84"/>
      <c r="U4" s="84"/>
      <c r="V4" s="84"/>
      <c r="W4" s="84"/>
      <c r="X4" s="84"/>
      <c r="Y4" s="84"/>
      <c r="Z4" s="81" t="s">
        <v>20</v>
      </c>
      <c r="AA4" s="82" t="s">
        <v>21</v>
      </c>
      <c r="AB4" s="82" t="s">
        <v>14</v>
      </c>
      <c r="AC4" s="82"/>
      <c r="AD4" s="83"/>
      <c r="AE4" s="131">
        <v>3</v>
      </c>
      <c r="AF4" s="135">
        <v>123.45699999999999</v>
      </c>
      <c r="AG4" s="84"/>
      <c r="AH4" s="84"/>
    </row>
    <row r="5" spans="1:37">
      <c r="A5" s="88" t="s">
        <v>119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7"/>
      <c r="R5" s="87"/>
      <c r="S5" s="87"/>
      <c r="T5" s="84"/>
      <c r="U5" s="84"/>
      <c r="V5" s="84"/>
      <c r="W5" s="84"/>
      <c r="X5" s="84"/>
      <c r="Y5" s="84"/>
      <c r="Z5" s="81" t="s">
        <v>22</v>
      </c>
      <c r="AA5" s="82" t="s">
        <v>17</v>
      </c>
      <c r="AB5" s="82" t="s">
        <v>14</v>
      </c>
      <c r="AC5" s="82" t="s">
        <v>18</v>
      </c>
      <c r="AD5" s="83" t="s">
        <v>19</v>
      </c>
      <c r="AE5" s="131">
        <v>4</v>
      </c>
      <c r="AF5" s="136">
        <v>123.4567</v>
      </c>
      <c r="AG5" s="84"/>
      <c r="AH5" s="84"/>
    </row>
    <row r="6" spans="1:37">
      <c r="A6" s="88" t="s">
        <v>120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7"/>
      <c r="R6" s="87"/>
      <c r="S6" s="87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131" t="s">
        <v>23</v>
      </c>
      <c r="AF6" s="134">
        <v>123.46</v>
      </c>
      <c r="AG6" s="84"/>
      <c r="AH6" s="84"/>
    </row>
    <row r="7" spans="1:37">
      <c r="A7" s="88" t="s">
        <v>121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7"/>
      <c r="R7" s="87"/>
      <c r="S7" s="87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</row>
    <row r="8" spans="1:37" ht="13.5">
      <c r="A8" s="84"/>
      <c r="B8" s="116"/>
      <c r="C8" s="115"/>
      <c r="D8" s="89" t="str">
        <f>CONCATENATE(AA2," ",AB2," ",AC2," ",AD2)</f>
        <v xml:space="preserve">Prehľad rozpočtových nákladov v EUR  </v>
      </c>
      <c r="E8" s="87"/>
      <c r="F8" s="84"/>
      <c r="G8" s="85"/>
      <c r="H8" s="85"/>
      <c r="I8" s="85"/>
      <c r="J8" s="85"/>
      <c r="K8" s="86"/>
      <c r="L8" s="86"/>
      <c r="M8" s="87"/>
      <c r="N8" s="87"/>
      <c r="O8" s="84"/>
      <c r="P8" s="84"/>
      <c r="Q8" s="87"/>
      <c r="R8" s="87"/>
      <c r="S8" s="87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</row>
    <row r="9" spans="1:37">
      <c r="A9" s="90" t="s">
        <v>24</v>
      </c>
      <c r="B9" s="90" t="s">
        <v>25</v>
      </c>
      <c r="C9" s="90" t="s">
        <v>26</v>
      </c>
      <c r="D9" s="90" t="s">
        <v>27</v>
      </c>
      <c r="E9" s="90" t="s">
        <v>28</v>
      </c>
      <c r="F9" s="90" t="s">
        <v>29</v>
      </c>
      <c r="G9" s="90" t="s">
        <v>30</v>
      </c>
      <c r="H9" s="90" t="s">
        <v>31</v>
      </c>
      <c r="I9" s="90" t="s">
        <v>32</v>
      </c>
      <c r="J9" s="90" t="s">
        <v>33</v>
      </c>
      <c r="K9" s="118" t="s">
        <v>34</v>
      </c>
      <c r="L9" s="119"/>
      <c r="M9" s="120" t="s">
        <v>35</v>
      </c>
      <c r="N9" s="119"/>
      <c r="O9" s="90" t="s">
        <v>4</v>
      </c>
      <c r="P9" s="121" t="s">
        <v>36</v>
      </c>
      <c r="Q9" s="90" t="s">
        <v>28</v>
      </c>
      <c r="R9" s="90" t="s">
        <v>28</v>
      </c>
      <c r="S9" s="121" t="s">
        <v>28</v>
      </c>
      <c r="T9" s="123" t="s">
        <v>37</v>
      </c>
      <c r="U9" s="124" t="s">
        <v>38</v>
      </c>
      <c r="V9" s="125" t="s">
        <v>39</v>
      </c>
      <c r="W9" s="90" t="s">
        <v>40</v>
      </c>
      <c r="X9" s="90" t="s">
        <v>41</v>
      </c>
      <c r="Y9" s="90" t="s">
        <v>42</v>
      </c>
      <c r="Z9" s="137" t="s">
        <v>43</v>
      </c>
      <c r="AA9" s="137" t="s">
        <v>44</v>
      </c>
      <c r="AB9" s="90" t="s">
        <v>39</v>
      </c>
      <c r="AC9" s="90" t="s">
        <v>45</v>
      </c>
      <c r="AD9" s="90" t="s">
        <v>46</v>
      </c>
      <c r="AE9" s="138" t="s">
        <v>47</v>
      </c>
      <c r="AF9" s="138" t="s">
        <v>48</v>
      </c>
      <c r="AG9" s="138" t="s">
        <v>28</v>
      </c>
      <c r="AH9" s="138" t="s">
        <v>49</v>
      </c>
      <c r="AJ9" s="84" t="s">
        <v>137</v>
      </c>
      <c r="AK9" s="84" t="s">
        <v>139</v>
      </c>
    </row>
    <row r="10" spans="1:37">
      <c r="A10" s="92" t="s">
        <v>50</v>
      </c>
      <c r="B10" s="92" t="s">
        <v>51</v>
      </c>
      <c r="C10" s="117"/>
      <c r="D10" s="92" t="s">
        <v>52</v>
      </c>
      <c r="E10" s="92" t="s">
        <v>53</v>
      </c>
      <c r="F10" s="92" t="s">
        <v>54</v>
      </c>
      <c r="G10" s="92" t="s">
        <v>55</v>
      </c>
      <c r="H10" s="92" t="s">
        <v>56</v>
      </c>
      <c r="I10" s="92" t="s">
        <v>57</v>
      </c>
      <c r="J10" s="92"/>
      <c r="K10" s="92" t="s">
        <v>30</v>
      </c>
      <c r="L10" s="92" t="s">
        <v>33</v>
      </c>
      <c r="M10" s="122" t="s">
        <v>30</v>
      </c>
      <c r="N10" s="92" t="s">
        <v>33</v>
      </c>
      <c r="O10" s="92" t="s">
        <v>58</v>
      </c>
      <c r="P10" s="122"/>
      <c r="Q10" s="92" t="s">
        <v>59</v>
      </c>
      <c r="R10" s="92" t="s">
        <v>60</v>
      </c>
      <c r="S10" s="122" t="s">
        <v>61</v>
      </c>
      <c r="T10" s="126" t="s">
        <v>62</v>
      </c>
      <c r="U10" s="127" t="s">
        <v>63</v>
      </c>
      <c r="V10" s="128" t="s">
        <v>64</v>
      </c>
      <c r="W10" s="129"/>
      <c r="X10" s="130"/>
      <c r="Y10" s="130"/>
      <c r="Z10" s="139" t="s">
        <v>65</v>
      </c>
      <c r="AA10" s="139" t="s">
        <v>50</v>
      </c>
      <c r="AB10" s="92" t="s">
        <v>66</v>
      </c>
      <c r="AC10" s="130"/>
      <c r="AD10" s="130"/>
      <c r="AE10" s="140"/>
      <c r="AF10" s="140"/>
      <c r="AG10" s="140"/>
      <c r="AH10" s="140"/>
      <c r="AJ10" s="84" t="s">
        <v>138</v>
      </c>
      <c r="AK10" s="84" t="s">
        <v>140</v>
      </c>
    </row>
    <row r="12" spans="1:37">
      <c r="B12" s="150" t="s">
        <v>141</v>
      </c>
    </row>
    <row r="13" spans="1:37">
      <c r="B13" s="107" t="s">
        <v>142</v>
      </c>
    </row>
    <row r="14" spans="1:37" ht="25.5">
      <c r="A14" s="105">
        <v>1</v>
      </c>
      <c r="B14" s="106" t="s">
        <v>143</v>
      </c>
      <c r="C14" s="107" t="s">
        <v>144</v>
      </c>
      <c r="D14" s="108" t="s">
        <v>145</v>
      </c>
      <c r="E14" s="109">
        <v>2.4550000000000001</v>
      </c>
      <c r="F14" s="110" t="s">
        <v>146</v>
      </c>
      <c r="H14" s="111">
        <f>ROUND(E14*G14,2)</f>
        <v>0</v>
      </c>
      <c r="J14" s="111">
        <f>ROUND(E14*G14,2)</f>
        <v>0</v>
      </c>
      <c r="L14" s="112">
        <f>E14*K14</f>
        <v>0</v>
      </c>
      <c r="N14" s="109">
        <f>E14*M14</f>
        <v>0</v>
      </c>
      <c r="O14" s="110">
        <v>23</v>
      </c>
      <c r="P14" s="110" t="s">
        <v>147</v>
      </c>
      <c r="V14" s="113" t="s">
        <v>107</v>
      </c>
      <c r="W14" s="114">
        <v>0.40799999999999997</v>
      </c>
      <c r="X14" s="107" t="s">
        <v>148</v>
      </c>
      <c r="Y14" s="107" t="s">
        <v>144</v>
      </c>
      <c r="Z14" s="110" t="s">
        <v>149</v>
      </c>
      <c r="AB14" s="110" t="s">
        <v>86</v>
      </c>
      <c r="AJ14" s="84" t="s">
        <v>150</v>
      </c>
      <c r="AK14" s="84" t="s">
        <v>151</v>
      </c>
    </row>
    <row r="15" spans="1:37">
      <c r="D15" s="151" t="s">
        <v>152</v>
      </c>
      <c r="E15" s="152"/>
      <c r="F15" s="153"/>
      <c r="G15" s="154"/>
      <c r="H15" s="154"/>
      <c r="I15" s="154"/>
      <c r="J15" s="154"/>
      <c r="K15" s="155"/>
      <c r="L15" s="155"/>
      <c r="M15" s="152"/>
      <c r="N15" s="152"/>
      <c r="O15" s="153"/>
      <c r="P15" s="153"/>
      <c r="Q15" s="152"/>
      <c r="R15" s="152"/>
      <c r="S15" s="152"/>
      <c r="T15" s="156"/>
      <c r="U15" s="156"/>
      <c r="V15" s="156" t="s">
        <v>0</v>
      </c>
      <c r="W15" s="157"/>
      <c r="X15" s="153"/>
    </row>
    <row r="16" spans="1:37">
      <c r="A16" s="105">
        <v>2</v>
      </c>
      <c r="B16" s="106" t="s">
        <v>143</v>
      </c>
      <c r="C16" s="107" t="s">
        <v>153</v>
      </c>
      <c r="D16" s="108" t="s">
        <v>154</v>
      </c>
      <c r="E16" s="109">
        <v>2.4550000000000001</v>
      </c>
      <c r="F16" s="110" t="s">
        <v>146</v>
      </c>
      <c r="H16" s="111">
        <f>ROUND(E16*G16,2)</f>
        <v>0</v>
      </c>
      <c r="J16" s="111">
        <f>ROUND(E16*G16,2)</f>
        <v>0</v>
      </c>
      <c r="L16" s="112">
        <f>E16*K16</f>
        <v>0</v>
      </c>
      <c r="N16" s="109">
        <f>E16*M16</f>
        <v>0</v>
      </c>
      <c r="O16" s="110">
        <v>23</v>
      </c>
      <c r="P16" s="110" t="s">
        <v>147</v>
      </c>
      <c r="V16" s="113" t="s">
        <v>107</v>
      </c>
      <c r="W16" s="114">
        <v>8.5999999999999993E-2</v>
      </c>
      <c r="X16" s="107" t="s">
        <v>155</v>
      </c>
      <c r="Y16" s="107" t="s">
        <v>153</v>
      </c>
      <c r="Z16" s="110" t="s">
        <v>149</v>
      </c>
      <c r="AB16" s="110" t="s">
        <v>86</v>
      </c>
      <c r="AJ16" s="84" t="s">
        <v>150</v>
      </c>
      <c r="AK16" s="84" t="s">
        <v>151</v>
      </c>
    </row>
    <row r="17" spans="1:37" ht="25.5">
      <c r="A17" s="105">
        <v>3</v>
      </c>
      <c r="B17" s="106" t="s">
        <v>156</v>
      </c>
      <c r="C17" s="107" t="s">
        <v>157</v>
      </c>
      <c r="D17" s="108" t="s">
        <v>158</v>
      </c>
      <c r="E17" s="109">
        <v>2.4550000000000001</v>
      </c>
      <c r="F17" s="110" t="s">
        <v>146</v>
      </c>
      <c r="H17" s="111">
        <f>ROUND(E17*G17,2)</f>
        <v>0</v>
      </c>
      <c r="J17" s="111">
        <f>ROUND(E17*G17,2)</f>
        <v>0</v>
      </c>
      <c r="L17" s="112">
        <f>E17*K17</f>
        <v>0</v>
      </c>
      <c r="N17" s="109">
        <f>E17*M17</f>
        <v>0</v>
      </c>
      <c r="O17" s="110">
        <v>23</v>
      </c>
      <c r="P17" s="110" t="s">
        <v>147</v>
      </c>
      <c r="V17" s="113" t="s">
        <v>107</v>
      </c>
      <c r="W17" s="114">
        <v>2.7E-2</v>
      </c>
      <c r="X17" s="107" t="s">
        <v>159</v>
      </c>
      <c r="Y17" s="107" t="s">
        <v>157</v>
      </c>
      <c r="Z17" s="110" t="s">
        <v>160</v>
      </c>
      <c r="AB17" s="110" t="s">
        <v>86</v>
      </c>
      <c r="AJ17" s="84" t="s">
        <v>150</v>
      </c>
      <c r="AK17" s="84" t="s">
        <v>151</v>
      </c>
    </row>
    <row r="18" spans="1:37">
      <c r="A18" s="105">
        <v>4</v>
      </c>
      <c r="B18" s="106" t="s">
        <v>156</v>
      </c>
      <c r="C18" s="107" t="s">
        <v>161</v>
      </c>
      <c r="D18" s="108" t="s">
        <v>162</v>
      </c>
      <c r="E18" s="109">
        <v>2.4550000000000001</v>
      </c>
      <c r="F18" s="110" t="s">
        <v>146</v>
      </c>
      <c r="H18" s="111">
        <f>ROUND(E18*G18,2)</f>
        <v>0</v>
      </c>
      <c r="J18" s="111">
        <f>ROUND(E18*G18,2)</f>
        <v>0</v>
      </c>
      <c r="L18" s="112">
        <f>E18*K18</f>
        <v>0</v>
      </c>
      <c r="N18" s="109">
        <f>E18*M18</f>
        <v>0</v>
      </c>
      <c r="O18" s="110">
        <v>23</v>
      </c>
      <c r="P18" s="110" t="s">
        <v>147</v>
      </c>
      <c r="V18" s="113" t="s">
        <v>107</v>
      </c>
      <c r="W18" s="114">
        <v>2.1999999999999999E-2</v>
      </c>
      <c r="X18" s="107" t="s">
        <v>163</v>
      </c>
      <c r="Y18" s="107" t="s">
        <v>161</v>
      </c>
      <c r="Z18" s="110" t="s">
        <v>160</v>
      </c>
      <c r="AB18" s="110" t="s">
        <v>86</v>
      </c>
      <c r="AJ18" s="84" t="s">
        <v>150</v>
      </c>
      <c r="AK18" s="84" t="s">
        <v>151</v>
      </c>
    </row>
    <row r="19" spans="1:37">
      <c r="D19" s="158" t="s">
        <v>164</v>
      </c>
      <c r="E19" s="159">
        <f>J19</f>
        <v>0</v>
      </c>
      <c r="H19" s="159">
        <f>SUM(H12:H18)</f>
        <v>0</v>
      </c>
      <c r="I19" s="159">
        <f>SUM(I12:I18)</f>
        <v>0</v>
      </c>
      <c r="J19" s="159">
        <f>SUM(J12:J18)</f>
        <v>0</v>
      </c>
      <c r="L19" s="160">
        <f>SUM(L12:L18)</f>
        <v>0</v>
      </c>
      <c r="N19" s="161">
        <f>SUM(N12:N18)</f>
        <v>0</v>
      </c>
      <c r="W19" s="114">
        <f>SUM(W12:W18)</f>
        <v>0.54300000000000004</v>
      </c>
    </row>
    <row r="21" spans="1:37">
      <c r="B21" s="107" t="s">
        <v>165</v>
      </c>
    </row>
    <row r="22" spans="1:37" ht="25.5">
      <c r="A22" s="105">
        <v>5</v>
      </c>
      <c r="B22" s="106" t="s">
        <v>143</v>
      </c>
      <c r="C22" s="107" t="s">
        <v>166</v>
      </c>
      <c r="D22" s="108" t="s">
        <v>167</v>
      </c>
      <c r="E22" s="109">
        <v>7.2210000000000001</v>
      </c>
      <c r="F22" s="110" t="s">
        <v>168</v>
      </c>
      <c r="H22" s="111">
        <f>ROUND(E22*G22,2)</f>
        <v>0</v>
      </c>
      <c r="J22" s="111">
        <f>ROUND(E22*G22,2)</f>
        <v>0</v>
      </c>
      <c r="L22" s="112">
        <f>E22*K22</f>
        <v>0</v>
      </c>
      <c r="N22" s="109">
        <f>E22*M22</f>
        <v>0</v>
      </c>
      <c r="O22" s="110">
        <v>23</v>
      </c>
      <c r="P22" s="110" t="s">
        <v>147</v>
      </c>
      <c r="V22" s="113" t="s">
        <v>107</v>
      </c>
      <c r="W22" s="114">
        <v>3.5999999999999997E-2</v>
      </c>
      <c r="X22" s="107" t="s">
        <v>169</v>
      </c>
      <c r="Y22" s="107" t="s">
        <v>166</v>
      </c>
      <c r="Z22" s="110" t="s">
        <v>149</v>
      </c>
      <c r="AB22" s="110">
        <v>7</v>
      </c>
      <c r="AJ22" s="84" t="s">
        <v>150</v>
      </c>
      <c r="AK22" s="84" t="s">
        <v>151</v>
      </c>
    </row>
    <row r="23" spans="1:37">
      <c r="D23" s="151" t="s">
        <v>170</v>
      </c>
      <c r="E23" s="152"/>
      <c r="F23" s="153"/>
      <c r="G23" s="154"/>
      <c r="H23" s="154"/>
      <c r="I23" s="154"/>
      <c r="J23" s="154"/>
      <c r="K23" s="155"/>
      <c r="L23" s="155"/>
      <c r="M23" s="152"/>
      <c r="N23" s="152"/>
      <c r="O23" s="153"/>
      <c r="P23" s="153"/>
      <c r="Q23" s="152"/>
      <c r="R23" s="152"/>
      <c r="S23" s="152"/>
      <c r="T23" s="156"/>
      <c r="U23" s="156"/>
      <c r="V23" s="156" t="s">
        <v>0</v>
      </c>
      <c r="W23" s="157"/>
      <c r="X23" s="153"/>
    </row>
    <row r="24" spans="1:37">
      <c r="D24" s="158" t="s">
        <v>171</v>
      </c>
      <c r="E24" s="159">
        <f>J24</f>
        <v>0</v>
      </c>
      <c r="H24" s="159">
        <f>SUM(H21:H23)</f>
        <v>0</v>
      </c>
      <c r="I24" s="159">
        <f>SUM(I21:I23)</f>
        <v>0</v>
      </c>
      <c r="J24" s="159">
        <f>SUM(J21:J23)</f>
        <v>0</v>
      </c>
      <c r="L24" s="160">
        <f>SUM(L21:L23)</f>
        <v>0</v>
      </c>
      <c r="N24" s="161">
        <f>SUM(N21:N23)</f>
        <v>0</v>
      </c>
      <c r="W24" s="114">
        <f>SUM(W21:W23)</f>
        <v>3.5999999999999997E-2</v>
      </c>
    </row>
    <row r="26" spans="1:37">
      <c r="B26" s="107" t="s">
        <v>172</v>
      </c>
    </row>
    <row r="27" spans="1:37">
      <c r="A27" s="105">
        <v>6</v>
      </c>
      <c r="B27" s="106" t="s">
        <v>173</v>
      </c>
      <c r="C27" s="107" t="s">
        <v>174</v>
      </c>
      <c r="D27" s="108" t="s">
        <v>175</v>
      </c>
      <c r="E27" s="109">
        <v>7.2210000000000001</v>
      </c>
      <c r="F27" s="110" t="s">
        <v>168</v>
      </c>
      <c r="H27" s="111">
        <f>ROUND(E27*G27,2)</f>
        <v>0</v>
      </c>
      <c r="J27" s="111">
        <f>ROUND(E27*G27,2)</f>
        <v>0</v>
      </c>
      <c r="K27" s="112">
        <v>0.2024</v>
      </c>
      <c r="L27" s="112">
        <f>E27*K27</f>
        <v>1.4615304</v>
      </c>
      <c r="N27" s="109">
        <f>E27*M27</f>
        <v>0</v>
      </c>
      <c r="O27" s="110">
        <v>23</v>
      </c>
      <c r="P27" s="110" t="s">
        <v>147</v>
      </c>
      <c r="V27" s="113" t="s">
        <v>107</v>
      </c>
      <c r="W27" s="114">
        <v>0.17299999999999999</v>
      </c>
      <c r="X27" s="107" t="s">
        <v>176</v>
      </c>
      <c r="Y27" s="107" t="s">
        <v>174</v>
      </c>
      <c r="Z27" s="110" t="s">
        <v>177</v>
      </c>
      <c r="AB27" s="110">
        <v>7</v>
      </c>
      <c r="AJ27" s="84" t="s">
        <v>150</v>
      </c>
      <c r="AK27" s="84" t="s">
        <v>151</v>
      </c>
    </row>
    <row r="28" spans="1:37">
      <c r="D28" s="151" t="s">
        <v>170</v>
      </c>
      <c r="E28" s="152"/>
      <c r="F28" s="153"/>
      <c r="G28" s="154"/>
      <c r="H28" s="154"/>
      <c r="I28" s="154"/>
      <c r="J28" s="154"/>
      <c r="K28" s="155"/>
      <c r="L28" s="155"/>
      <c r="M28" s="152"/>
      <c r="N28" s="152"/>
      <c r="O28" s="153"/>
      <c r="P28" s="153"/>
      <c r="Q28" s="152"/>
      <c r="R28" s="152"/>
      <c r="S28" s="152"/>
      <c r="T28" s="156"/>
      <c r="U28" s="156"/>
      <c r="V28" s="156" t="s">
        <v>0</v>
      </c>
      <c r="W28" s="157"/>
      <c r="X28" s="153"/>
    </row>
    <row r="29" spans="1:37" ht="25.5">
      <c r="A29" s="105">
        <v>7</v>
      </c>
      <c r="B29" s="106" t="s">
        <v>178</v>
      </c>
      <c r="C29" s="107" t="s">
        <v>179</v>
      </c>
      <c r="D29" s="108" t="s">
        <v>180</v>
      </c>
      <c r="E29" s="109">
        <v>0.14399999999999999</v>
      </c>
      <c r="F29" s="110" t="s">
        <v>146</v>
      </c>
      <c r="H29" s="111">
        <f>ROUND(E29*G29,2)</f>
        <v>0</v>
      </c>
      <c r="J29" s="111">
        <f>ROUND(E29*G29,2)</f>
        <v>0</v>
      </c>
      <c r="K29" s="112">
        <v>1.9312499999999999</v>
      </c>
      <c r="L29" s="112">
        <f>E29*K29</f>
        <v>0.27809999999999996</v>
      </c>
      <c r="N29" s="109">
        <f>E29*M29</f>
        <v>0</v>
      </c>
      <c r="O29" s="110">
        <v>23</v>
      </c>
      <c r="P29" s="110" t="s">
        <v>147</v>
      </c>
      <c r="V29" s="113" t="s">
        <v>107</v>
      </c>
      <c r="W29" s="114">
        <v>2.5000000000000001E-2</v>
      </c>
      <c r="X29" s="107" t="s">
        <v>181</v>
      </c>
      <c r="Y29" s="107" t="s">
        <v>179</v>
      </c>
      <c r="Z29" s="110" t="s">
        <v>177</v>
      </c>
      <c r="AB29" s="110" t="s">
        <v>86</v>
      </c>
      <c r="AJ29" s="84" t="s">
        <v>150</v>
      </c>
      <c r="AK29" s="84" t="s">
        <v>151</v>
      </c>
    </row>
    <row r="30" spans="1:37">
      <c r="D30" s="151" t="s">
        <v>182</v>
      </c>
      <c r="E30" s="152"/>
      <c r="F30" s="153"/>
      <c r="G30" s="154"/>
      <c r="H30" s="154"/>
      <c r="I30" s="154"/>
      <c r="J30" s="154"/>
      <c r="K30" s="155"/>
      <c r="L30" s="155"/>
      <c r="M30" s="152"/>
      <c r="N30" s="152"/>
      <c r="O30" s="153"/>
      <c r="P30" s="153"/>
      <c r="Q30" s="152"/>
      <c r="R30" s="152"/>
      <c r="S30" s="152"/>
      <c r="T30" s="156"/>
      <c r="U30" s="156"/>
      <c r="V30" s="156" t="s">
        <v>0</v>
      </c>
      <c r="W30" s="157"/>
      <c r="X30" s="153"/>
    </row>
    <row r="31" spans="1:37">
      <c r="A31" s="105">
        <v>8</v>
      </c>
      <c r="B31" s="106" t="s">
        <v>173</v>
      </c>
      <c r="C31" s="107" t="s">
        <v>183</v>
      </c>
      <c r="D31" s="108" t="s">
        <v>184</v>
      </c>
      <c r="E31" s="109">
        <v>4.8140000000000001</v>
      </c>
      <c r="F31" s="110" t="s">
        <v>168</v>
      </c>
      <c r="H31" s="111">
        <f>ROUND(E31*G31,2)</f>
        <v>0</v>
      </c>
      <c r="J31" s="111">
        <f>ROUND(E31*G31,2)</f>
        <v>0</v>
      </c>
      <c r="K31" s="112">
        <v>6.1850000000000002E-2</v>
      </c>
      <c r="L31" s="112">
        <f>E31*K31</f>
        <v>0.29774590000000001</v>
      </c>
      <c r="N31" s="109">
        <f>E31*M31</f>
        <v>0</v>
      </c>
      <c r="O31" s="110">
        <v>23</v>
      </c>
      <c r="P31" s="110" t="s">
        <v>147</v>
      </c>
      <c r="V31" s="113" t="s">
        <v>107</v>
      </c>
      <c r="W31" s="114">
        <v>9.0999999999999998E-2</v>
      </c>
      <c r="X31" s="107" t="s">
        <v>185</v>
      </c>
      <c r="Y31" s="107" t="s">
        <v>183</v>
      </c>
      <c r="Z31" s="110" t="s">
        <v>177</v>
      </c>
      <c r="AB31" s="110">
        <v>7</v>
      </c>
      <c r="AJ31" s="84" t="s">
        <v>150</v>
      </c>
      <c r="AK31" s="84" t="s">
        <v>151</v>
      </c>
    </row>
    <row r="32" spans="1:37">
      <c r="D32" s="151" t="s">
        <v>186</v>
      </c>
      <c r="E32" s="152"/>
      <c r="F32" s="153"/>
      <c r="G32" s="154"/>
      <c r="H32" s="154"/>
      <c r="I32" s="154"/>
      <c r="J32" s="154"/>
      <c r="K32" s="155"/>
      <c r="L32" s="155"/>
      <c r="M32" s="152"/>
      <c r="N32" s="152"/>
      <c r="O32" s="153"/>
      <c r="P32" s="153"/>
      <c r="Q32" s="152"/>
      <c r="R32" s="152"/>
      <c r="S32" s="152"/>
      <c r="T32" s="156"/>
      <c r="U32" s="156"/>
      <c r="V32" s="156" t="s">
        <v>0</v>
      </c>
      <c r="W32" s="157"/>
      <c r="X32" s="153"/>
    </row>
    <row r="33" spans="1:37" ht="38.25">
      <c r="A33" s="105">
        <v>9</v>
      </c>
      <c r="B33" s="106" t="s">
        <v>173</v>
      </c>
      <c r="C33" s="107" t="s">
        <v>187</v>
      </c>
      <c r="D33" s="108" t="s">
        <v>188</v>
      </c>
      <c r="E33" s="109">
        <v>2.407</v>
      </c>
      <c r="F33" s="110" t="s">
        <v>168</v>
      </c>
      <c r="H33" s="111">
        <f>ROUND(E33*G33,2)</f>
        <v>0</v>
      </c>
      <c r="J33" s="111">
        <f>ROUND(E33*G33,2)</f>
        <v>0</v>
      </c>
      <c r="K33" s="112">
        <v>0.112</v>
      </c>
      <c r="L33" s="112">
        <f>E33*K33</f>
        <v>0.26958399999999999</v>
      </c>
      <c r="N33" s="109">
        <f>E33*M33</f>
        <v>0</v>
      </c>
      <c r="O33" s="110">
        <v>23</v>
      </c>
      <c r="P33" s="110" t="s">
        <v>147</v>
      </c>
      <c r="V33" s="113" t="s">
        <v>107</v>
      </c>
      <c r="W33" s="114">
        <v>9.4E-2</v>
      </c>
      <c r="X33" s="107" t="s">
        <v>189</v>
      </c>
      <c r="Y33" s="107" t="s">
        <v>187</v>
      </c>
      <c r="Z33" s="110" t="s">
        <v>190</v>
      </c>
      <c r="AB33" s="110">
        <v>7</v>
      </c>
      <c r="AJ33" s="84" t="s">
        <v>150</v>
      </c>
      <c r="AK33" s="84" t="s">
        <v>151</v>
      </c>
    </row>
    <row r="34" spans="1:37">
      <c r="D34" s="151" t="s">
        <v>191</v>
      </c>
      <c r="E34" s="152"/>
      <c r="F34" s="153"/>
      <c r="G34" s="154"/>
      <c r="H34" s="154"/>
      <c r="I34" s="154"/>
      <c r="J34" s="154"/>
      <c r="K34" s="155"/>
      <c r="L34" s="155"/>
      <c r="M34" s="152"/>
      <c r="N34" s="152"/>
      <c r="O34" s="153"/>
      <c r="P34" s="153"/>
      <c r="Q34" s="152"/>
      <c r="R34" s="152"/>
      <c r="S34" s="152"/>
      <c r="T34" s="156"/>
      <c r="U34" s="156"/>
      <c r="V34" s="156" t="s">
        <v>0</v>
      </c>
      <c r="W34" s="157"/>
      <c r="X34" s="153"/>
    </row>
    <row r="35" spans="1:37" ht="25.5">
      <c r="A35" s="105">
        <v>10</v>
      </c>
      <c r="B35" s="106" t="s">
        <v>173</v>
      </c>
      <c r="C35" s="107" t="s">
        <v>192</v>
      </c>
      <c r="D35" s="108" t="s">
        <v>193</v>
      </c>
      <c r="E35" s="109">
        <v>4.8140000000000001</v>
      </c>
      <c r="F35" s="110" t="s">
        <v>168</v>
      </c>
      <c r="H35" s="111">
        <f>ROUND(E35*G35,2)</f>
        <v>0</v>
      </c>
      <c r="J35" s="111">
        <f>ROUND(E35*G35,2)</f>
        <v>0</v>
      </c>
      <c r="K35" s="112">
        <v>0.1837</v>
      </c>
      <c r="L35" s="112">
        <f>E35*K35</f>
        <v>0.8843318</v>
      </c>
      <c r="N35" s="109">
        <f>E35*M35</f>
        <v>0</v>
      </c>
      <c r="O35" s="110">
        <v>23</v>
      </c>
      <c r="P35" s="110" t="s">
        <v>147</v>
      </c>
      <c r="V35" s="113" t="s">
        <v>107</v>
      </c>
      <c r="W35" s="114">
        <v>2.681</v>
      </c>
      <c r="X35" s="107" t="s">
        <v>194</v>
      </c>
      <c r="Y35" s="107" t="s">
        <v>192</v>
      </c>
      <c r="Z35" s="110" t="s">
        <v>195</v>
      </c>
      <c r="AB35" s="110" t="s">
        <v>86</v>
      </c>
      <c r="AJ35" s="84" t="s">
        <v>150</v>
      </c>
      <c r="AK35" s="84" t="s">
        <v>151</v>
      </c>
    </row>
    <row r="36" spans="1:37">
      <c r="D36" s="151" t="s">
        <v>186</v>
      </c>
      <c r="E36" s="152"/>
      <c r="F36" s="153"/>
      <c r="G36" s="154"/>
      <c r="H36" s="154"/>
      <c r="I36" s="154"/>
      <c r="J36" s="154"/>
      <c r="K36" s="155"/>
      <c r="L36" s="155"/>
      <c r="M36" s="152"/>
      <c r="N36" s="152"/>
      <c r="O36" s="153"/>
      <c r="P36" s="153"/>
      <c r="Q36" s="152"/>
      <c r="R36" s="152"/>
      <c r="S36" s="152"/>
      <c r="T36" s="156"/>
      <c r="U36" s="156"/>
      <c r="V36" s="156" t="s">
        <v>0</v>
      </c>
      <c r="W36" s="157"/>
      <c r="X36" s="153"/>
    </row>
    <row r="37" spans="1:37">
      <c r="A37" s="105">
        <v>11</v>
      </c>
      <c r="B37" s="106" t="s">
        <v>196</v>
      </c>
      <c r="C37" s="107" t="s">
        <v>197</v>
      </c>
      <c r="D37" s="108" t="s">
        <v>198</v>
      </c>
      <c r="E37" s="109">
        <v>4.91</v>
      </c>
      <c r="F37" s="110" t="s">
        <v>168</v>
      </c>
      <c r="I37" s="111">
        <f>ROUND(E37*G37,2)</f>
        <v>0</v>
      </c>
      <c r="J37" s="111">
        <f>ROUND(E37*G37,2)</f>
        <v>0</v>
      </c>
      <c r="K37" s="112">
        <v>0.222</v>
      </c>
      <c r="L37" s="112">
        <f>E37*K37</f>
        <v>1.09002</v>
      </c>
      <c r="N37" s="109">
        <f>E37*M37</f>
        <v>0</v>
      </c>
      <c r="O37" s="110">
        <v>23</v>
      </c>
      <c r="P37" s="110" t="s">
        <v>147</v>
      </c>
      <c r="V37" s="113" t="s">
        <v>100</v>
      </c>
      <c r="X37" s="107" t="s">
        <v>197</v>
      </c>
      <c r="Y37" s="107" t="s">
        <v>197</v>
      </c>
      <c r="Z37" s="110" t="s">
        <v>199</v>
      </c>
      <c r="AA37" s="107" t="s">
        <v>147</v>
      </c>
      <c r="AB37" s="110">
        <v>8</v>
      </c>
      <c r="AJ37" s="84" t="s">
        <v>200</v>
      </c>
      <c r="AK37" s="84" t="s">
        <v>151</v>
      </c>
    </row>
    <row r="38" spans="1:37">
      <c r="D38" s="151" t="s">
        <v>201</v>
      </c>
      <c r="E38" s="152"/>
      <c r="F38" s="153"/>
      <c r="G38" s="154"/>
      <c r="H38" s="154"/>
      <c r="I38" s="154"/>
      <c r="J38" s="154"/>
      <c r="K38" s="155"/>
      <c r="L38" s="155"/>
      <c r="M38" s="152"/>
      <c r="N38" s="152"/>
      <c r="O38" s="153"/>
      <c r="P38" s="153"/>
      <c r="Q38" s="152"/>
      <c r="R38" s="152"/>
      <c r="S38" s="152"/>
      <c r="T38" s="156"/>
      <c r="U38" s="156"/>
      <c r="V38" s="156" t="s">
        <v>0</v>
      </c>
      <c r="W38" s="157"/>
      <c r="X38" s="153"/>
    </row>
    <row r="39" spans="1:37">
      <c r="D39" s="158" t="s">
        <v>202</v>
      </c>
      <c r="E39" s="159">
        <f>J39</f>
        <v>0</v>
      </c>
      <c r="H39" s="159">
        <f>SUM(H26:H38)</f>
        <v>0</v>
      </c>
      <c r="I39" s="159">
        <f>SUM(I26:I38)</f>
        <v>0</v>
      </c>
      <c r="J39" s="159">
        <f>SUM(J26:J38)</f>
        <v>0</v>
      </c>
      <c r="L39" s="160">
        <f>SUM(L26:L38)</f>
        <v>4.2813121000000001</v>
      </c>
      <c r="N39" s="161">
        <f>SUM(N26:N38)</f>
        <v>0</v>
      </c>
      <c r="W39" s="114">
        <f>SUM(W26:W38)</f>
        <v>3.0640000000000001</v>
      </c>
    </row>
    <row r="41" spans="1:37">
      <c r="B41" s="107" t="s">
        <v>203</v>
      </c>
    </row>
    <row r="42" spans="1:37">
      <c r="A42" s="105">
        <v>12</v>
      </c>
      <c r="B42" s="106" t="s">
        <v>204</v>
      </c>
      <c r="C42" s="107" t="s">
        <v>205</v>
      </c>
      <c r="D42" s="108" t="s">
        <v>206</v>
      </c>
      <c r="E42" s="109">
        <v>0.86699999999999999</v>
      </c>
      <c r="F42" s="110" t="s">
        <v>146</v>
      </c>
      <c r="H42" s="111">
        <f>ROUND(E42*G42,2)</f>
        <v>0</v>
      </c>
      <c r="J42" s="111">
        <f>ROUND(E42*G42,2)</f>
        <v>0</v>
      </c>
      <c r="K42" s="112">
        <v>2.42103</v>
      </c>
      <c r="L42" s="112">
        <f>E42*K42</f>
        <v>2.0990330099999999</v>
      </c>
      <c r="N42" s="109">
        <f>E42*M42</f>
        <v>0</v>
      </c>
      <c r="O42" s="110">
        <v>23</v>
      </c>
      <c r="P42" s="110" t="s">
        <v>147</v>
      </c>
      <c r="V42" s="113" t="s">
        <v>107</v>
      </c>
      <c r="W42" s="114">
        <v>2.1389999999999998</v>
      </c>
      <c r="X42" s="107" t="s">
        <v>207</v>
      </c>
      <c r="Y42" s="107" t="s">
        <v>205</v>
      </c>
      <c r="Z42" s="110" t="s">
        <v>208</v>
      </c>
      <c r="AB42" s="110" t="s">
        <v>86</v>
      </c>
      <c r="AJ42" s="84" t="s">
        <v>150</v>
      </c>
      <c r="AK42" s="84" t="s">
        <v>151</v>
      </c>
    </row>
    <row r="43" spans="1:37">
      <c r="D43" s="151" t="s">
        <v>209</v>
      </c>
      <c r="E43" s="152"/>
      <c r="F43" s="153"/>
      <c r="G43" s="154"/>
      <c r="H43" s="154"/>
      <c r="I43" s="154"/>
      <c r="J43" s="154"/>
      <c r="K43" s="155"/>
      <c r="L43" s="155"/>
      <c r="M43" s="152"/>
      <c r="N43" s="152"/>
      <c r="O43" s="153"/>
      <c r="P43" s="153"/>
      <c r="Q43" s="152"/>
      <c r="R43" s="152"/>
      <c r="S43" s="152"/>
      <c r="T43" s="156"/>
      <c r="U43" s="156"/>
      <c r="V43" s="156" t="s">
        <v>0</v>
      </c>
      <c r="W43" s="157"/>
      <c r="X43" s="153"/>
    </row>
    <row r="44" spans="1:37">
      <c r="A44" s="105">
        <v>13</v>
      </c>
      <c r="B44" s="106" t="s">
        <v>204</v>
      </c>
      <c r="C44" s="107" t="s">
        <v>210</v>
      </c>
      <c r="D44" s="108" t="s">
        <v>211</v>
      </c>
      <c r="E44" s="109">
        <v>2.052</v>
      </c>
      <c r="F44" s="110" t="s">
        <v>168</v>
      </c>
      <c r="H44" s="111">
        <f>ROUND(E44*G44,2)</f>
        <v>0</v>
      </c>
      <c r="J44" s="111">
        <f>ROUND(E44*G44,2)</f>
        <v>0</v>
      </c>
      <c r="K44" s="112">
        <v>8.6300000000000005E-3</v>
      </c>
      <c r="L44" s="112">
        <f>E44*K44</f>
        <v>1.770876E-2</v>
      </c>
      <c r="N44" s="109">
        <f>E44*M44</f>
        <v>0</v>
      </c>
      <c r="O44" s="110">
        <v>23</v>
      </c>
      <c r="P44" s="110" t="s">
        <v>147</v>
      </c>
      <c r="V44" s="113" t="s">
        <v>107</v>
      </c>
      <c r="W44" s="114">
        <v>0.81299999999999994</v>
      </c>
      <c r="X44" s="107" t="s">
        <v>212</v>
      </c>
      <c r="Y44" s="107" t="s">
        <v>210</v>
      </c>
      <c r="Z44" s="110" t="s">
        <v>208</v>
      </c>
      <c r="AB44" s="110" t="s">
        <v>86</v>
      </c>
      <c r="AJ44" s="84" t="s">
        <v>150</v>
      </c>
      <c r="AK44" s="84" t="s">
        <v>151</v>
      </c>
    </row>
    <row r="45" spans="1:37">
      <c r="D45" s="151" t="s">
        <v>213</v>
      </c>
      <c r="E45" s="152"/>
      <c r="F45" s="153"/>
      <c r="G45" s="154"/>
      <c r="H45" s="154"/>
      <c r="I45" s="154"/>
      <c r="J45" s="154"/>
      <c r="K45" s="155"/>
      <c r="L45" s="155"/>
      <c r="M45" s="152"/>
      <c r="N45" s="152"/>
      <c r="O45" s="153"/>
      <c r="P45" s="153"/>
      <c r="Q45" s="152"/>
      <c r="R45" s="152"/>
      <c r="S45" s="152"/>
      <c r="T45" s="156"/>
      <c r="U45" s="156"/>
      <c r="V45" s="156" t="s">
        <v>0</v>
      </c>
      <c r="W45" s="157"/>
      <c r="X45" s="153"/>
    </row>
    <row r="46" spans="1:37">
      <c r="A46" s="105">
        <v>14</v>
      </c>
      <c r="B46" s="106" t="s">
        <v>204</v>
      </c>
      <c r="C46" s="107" t="s">
        <v>214</v>
      </c>
      <c r="D46" s="108" t="s">
        <v>215</v>
      </c>
      <c r="E46" s="109">
        <v>2.052</v>
      </c>
      <c r="F46" s="110" t="s">
        <v>168</v>
      </c>
      <c r="H46" s="111">
        <f>ROUND(E46*G46,2)</f>
        <v>0</v>
      </c>
      <c r="J46" s="111">
        <f>ROUND(E46*G46,2)</f>
        <v>0</v>
      </c>
      <c r="L46" s="112">
        <f>E46*K46</f>
        <v>0</v>
      </c>
      <c r="N46" s="109">
        <f>E46*M46</f>
        <v>0</v>
      </c>
      <c r="O46" s="110">
        <v>23</v>
      </c>
      <c r="P46" s="110" t="s">
        <v>147</v>
      </c>
      <c r="V46" s="113" t="s">
        <v>107</v>
      </c>
      <c r="W46" s="114">
        <v>0.49199999999999999</v>
      </c>
      <c r="X46" s="107" t="s">
        <v>216</v>
      </c>
      <c r="Y46" s="107" t="s">
        <v>214</v>
      </c>
      <c r="Z46" s="110" t="s">
        <v>208</v>
      </c>
      <c r="AB46" s="110" t="s">
        <v>86</v>
      </c>
      <c r="AJ46" s="84" t="s">
        <v>150</v>
      </c>
      <c r="AK46" s="84" t="s">
        <v>151</v>
      </c>
    </row>
    <row r="47" spans="1:37">
      <c r="A47" s="105">
        <v>15</v>
      </c>
      <c r="B47" s="106" t="s">
        <v>204</v>
      </c>
      <c r="C47" s="107" t="s">
        <v>217</v>
      </c>
      <c r="D47" s="108" t="s">
        <v>218</v>
      </c>
      <c r="E47" s="109">
        <v>2.8000000000000001E-2</v>
      </c>
      <c r="F47" s="110" t="s">
        <v>219</v>
      </c>
      <c r="H47" s="111">
        <f>ROUND(E47*G47,2)</f>
        <v>0</v>
      </c>
      <c r="J47" s="111">
        <f>ROUND(E47*G47,2)</f>
        <v>0</v>
      </c>
      <c r="K47" s="112">
        <v>0.98900999999999994</v>
      </c>
      <c r="L47" s="112">
        <f>E47*K47</f>
        <v>2.769228E-2</v>
      </c>
      <c r="N47" s="109">
        <f>E47*M47</f>
        <v>0</v>
      </c>
      <c r="O47" s="110">
        <v>23</v>
      </c>
      <c r="P47" s="110" t="s">
        <v>147</v>
      </c>
      <c r="V47" s="113" t="s">
        <v>107</v>
      </c>
      <c r="W47" s="114">
        <v>0.42599999999999999</v>
      </c>
      <c r="X47" s="107" t="s">
        <v>220</v>
      </c>
      <c r="Y47" s="107" t="s">
        <v>217</v>
      </c>
      <c r="Z47" s="110" t="s">
        <v>208</v>
      </c>
      <c r="AB47" s="110">
        <v>7</v>
      </c>
      <c r="AJ47" s="84" t="s">
        <v>150</v>
      </c>
      <c r="AK47" s="84" t="s">
        <v>151</v>
      </c>
    </row>
    <row r="48" spans="1:37">
      <c r="D48" s="151" t="s">
        <v>221</v>
      </c>
      <c r="E48" s="152"/>
      <c r="F48" s="153"/>
      <c r="G48" s="154"/>
      <c r="H48" s="154"/>
      <c r="I48" s="154"/>
      <c r="J48" s="154"/>
      <c r="K48" s="155"/>
      <c r="L48" s="155"/>
      <c r="M48" s="152"/>
      <c r="N48" s="152"/>
      <c r="O48" s="153"/>
      <c r="P48" s="153"/>
      <c r="Q48" s="152"/>
      <c r="R48" s="152"/>
      <c r="S48" s="152"/>
      <c r="T48" s="156"/>
      <c r="U48" s="156"/>
      <c r="V48" s="156" t="s">
        <v>0</v>
      </c>
      <c r="W48" s="157"/>
      <c r="X48" s="153"/>
    </row>
    <row r="49" spans="1:37">
      <c r="D49" s="151" t="s">
        <v>222</v>
      </c>
      <c r="E49" s="152"/>
      <c r="F49" s="153"/>
      <c r="G49" s="154"/>
      <c r="H49" s="154"/>
      <c r="I49" s="154"/>
      <c r="J49" s="154"/>
      <c r="K49" s="155"/>
      <c r="L49" s="155"/>
      <c r="M49" s="152"/>
      <c r="N49" s="152"/>
      <c r="O49" s="153"/>
      <c r="P49" s="153"/>
      <c r="Q49" s="152"/>
      <c r="R49" s="152"/>
      <c r="S49" s="152"/>
      <c r="T49" s="156"/>
      <c r="U49" s="156"/>
      <c r="V49" s="156" t="s">
        <v>0</v>
      </c>
      <c r="W49" s="157"/>
      <c r="X49" s="153"/>
    </row>
    <row r="50" spans="1:37">
      <c r="D50" s="158" t="s">
        <v>223</v>
      </c>
      <c r="E50" s="159">
        <f>J50</f>
        <v>0</v>
      </c>
      <c r="H50" s="159">
        <f>SUM(H41:H49)</f>
        <v>0</v>
      </c>
      <c r="I50" s="159">
        <f>SUM(I41:I49)</f>
        <v>0</v>
      </c>
      <c r="J50" s="159">
        <f>SUM(J41:J49)</f>
        <v>0</v>
      </c>
      <c r="L50" s="160">
        <f>SUM(L41:L49)</f>
        <v>2.1444340500000001</v>
      </c>
      <c r="N50" s="161">
        <f>SUM(N41:N49)</f>
        <v>0</v>
      </c>
      <c r="W50" s="114">
        <f>SUM(W41:W49)</f>
        <v>3.87</v>
      </c>
    </row>
    <row r="52" spans="1:37">
      <c r="B52" s="107" t="s">
        <v>224</v>
      </c>
    </row>
    <row r="53" spans="1:37" ht="25.5">
      <c r="A53" s="105">
        <v>16</v>
      </c>
      <c r="B53" s="106" t="s">
        <v>225</v>
      </c>
      <c r="C53" s="107" t="s">
        <v>226</v>
      </c>
      <c r="D53" s="108" t="s">
        <v>227</v>
      </c>
      <c r="E53" s="109">
        <v>144</v>
      </c>
      <c r="F53" s="110" t="s">
        <v>228</v>
      </c>
      <c r="H53" s="111">
        <f>ROUND(E53*G53,2)</f>
        <v>0</v>
      </c>
      <c r="J53" s="111">
        <f>ROUND(E53*G53,2)</f>
        <v>0</v>
      </c>
      <c r="K53" s="112">
        <v>1.0000000000000001E-5</v>
      </c>
      <c r="L53" s="112">
        <f>E53*K53</f>
        <v>1.4400000000000001E-3</v>
      </c>
      <c r="N53" s="109">
        <f>E53*M53</f>
        <v>0</v>
      </c>
      <c r="O53" s="110">
        <v>23</v>
      </c>
      <c r="P53" s="110" t="s">
        <v>147</v>
      </c>
      <c r="V53" s="113" t="s">
        <v>107</v>
      </c>
      <c r="W53" s="114">
        <v>36.287999999999997</v>
      </c>
      <c r="X53" s="107" t="s">
        <v>229</v>
      </c>
      <c r="Y53" s="107" t="s">
        <v>226</v>
      </c>
      <c r="Z53" s="110" t="s">
        <v>190</v>
      </c>
      <c r="AB53" s="110">
        <v>7</v>
      </c>
      <c r="AJ53" s="84" t="s">
        <v>150</v>
      </c>
      <c r="AK53" s="84" t="s">
        <v>151</v>
      </c>
    </row>
    <row r="54" spans="1:37">
      <c r="D54" s="151" t="s">
        <v>230</v>
      </c>
      <c r="E54" s="152"/>
      <c r="F54" s="153"/>
      <c r="G54" s="154"/>
      <c r="H54" s="154"/>
      <c r="I54" s="154"/>
      <c r="J54" s="154"/>
      <c r="K54" s="155"/>
      <c r="L54" s="155"/>
      <c r="M54" s="152"/>
      <c r="N54" s="152"/>
      <c r="O54" s="153"/>
      <c r="P54" s="153"/>
      <c r="Q54" s="152"/>
      <c r="R54" s="152"/>
      <c r="S54" s="152"/>
      <c r="T54" s="156"/>
      <c r="U54" s="156"/>
      <c r="V54" s="156" t="s">
        <v>0</v>
      </c>
      <c r="W54" s="157"/>
      <c r="X54" s="153"/>
    </row>
    <row r="55" spans="1:37">
      <c r="A55" s="105">
        <v>17</v>
      </c>
      <c r="B55" s="106" t="s">
        <v>196</v>
      </c>
      <c r="C55" s="107" t="s">
        <v>231</v>
      </c>
      <c r="D55" s="108" t="s">
        <v>232</v>
      </c>
      <c r="E55" s="109">
        <v>72</v>
      </c>
      <c r="F55" s="110" t="s">
        <v>228</v>
      </c>
      <c r="I55" s="111">
        <f>ROUND(E55*G55,2)</f>
        <v>0</v>
      </c>
      <c r="J55" s="111">
        <f>ROUND(E55*G55,2)</f>
        <v>0</v>
      </c>
      <c r="K55" s="112">
        <v>2.5999999999999998E-4</v>
      </c>
      <c r="L55" s="112">
        <f>E55*K55</f>
        <v>1.8719999999999997E-2</v>
      </c>
      <c r="N55" s="109">
        <f>E55*M55</f>
        <v>0</v>
      </c>
      <c r="O55" s="110">
        <v>23</v>
      </c>
      <c r="P55" s="110" t="s">
        <v>147</v>
      </c>
      <c r="V55" s="113" t="s">
        <v>100</v>
      </c>
      <c r="X55" s="107" t="s">
        <v>231</v>
      </c>
      <c r="Y55" s="107" t="s">
        <v>231</v>
      </c>
      <c r="Z55" s="110" t="s">
        <v>233</v>
      </c>
      <c r="AA55" s="107" t="s">
        <v>147</v>
      </c>
      <c r="AB55" s="110">
        <v>2</v>
      </c>
      <c r="AJ55" s="84" t="s">
        <v>200</v>
      </c>
      <c r="AK55" s="84" t="s">
        <v>151</v>
      </c>
    </row>
    <row r="56" spans="1:37">
      <c r="D56" s="151" t="s">
        <v>234</v>
      </c>
      <c r="E56" s="152"/>
      <c r="F56" s="153"/>
      <c r="G56" s="154"/>
      <c r="H56" s="154"/>
      <c r="I56" s="154"/>
      <c r="J56" s="154"/>
      <c r="K56" s="155"/>
      <c r="L56" s="155"/>
      <c r="M56" s="152"/>
      <c r="N56" s="152"/>
      <c r="O56" s="153"/>
      <c r="P56" s="153"/>
      <c r="Q56" s="152"/>
      <c r="R56" s="152"/>
      <c r="S56" s="152"/>
      <c r="T56" s="156"/>
      <c r="U56" s="156"/>
      <c r="V56" s="156" t="s">
        <v>0</v>
      </c>
      <c r="W56" s="157"/>
      <c r="X56" s="153"/>
    </row>
    <row r="57" spans="1:37">
      <c r="A57" s="105">
        <v>18</v>
      </c>
      <c r="B57" s="106" t="s">
        <v>173</v>
      </c>
      <c r="C57" s="107" t="s">
        <v>235</v>
      </c>
      <c r="D57" s="108" t="s">
        <v>236</v>
      </c>
      <c r="E57" s="109">
        <v>6.4459999999999997</v>
      </c>
      <c r="F57" s="110" t="s">
        <v>219</v>
      </c>
      <c r="H57" s="111">
        <f>ROUND(E57*G57,2)</f>
        <v>0</v>
      </c>
      <c r="J57" s="111">
        <f>ROUND(E57*G57,2)</f>
        <v>0</v>
      </c>
      <c r="L57" s="112">
        <f>E57*K57</f>
        <v>0</v>
      </c>
      <c r="N57" s="109">
        <f>E57*M57</f>
        <v>0</v>
      </c>
      <c r="O57" s="110">
        <v>23</v>
      </c>
      <c r="P57" s="110" t="s">
        <v>147</v>
      </c>
      <c r="V57" s="113" t="s">
        <v>107</v>
      </c>
      <c r="W57" s="114">
        <v>2.4039999999999999</v>
      </c>
      <c r="X57" s="107" t="s">
        <v>237</v>
      </c>
      <c r="Y57" s="107" t="s">
        <v>235</v>
      </c>
      <c r="Z57" s="110" t="s">
        <v>195</v>
      </c>
      <c r="AB57" s="110" t="s">
        <v>86</v>
      </c>
      <c r="AJ57" s="84" t="s">
        <v>150</v>
      </c>
      <c r="AK57" s="84" t="s">
        <v>151</v>
      </c>
    </row>
    <row r="58" spans="1:37">
      <c r="D58" s="158" t="s">
        <v>238</v>
      </c>
      <c r="E58" s="159">
        <f>J58</f>
        <v>0</v>
      </c>
      <c r="H58" s="159">
        <f>SUM(H52:H57)</f>
        <v>0</v>
      </c>
      <c r="I58" s="159">
        <f>SUM(I52:I57)</f>
        <v>0</v>
      </c>
      <c r="J58" s="159">
        <f>SUM(J52:J57)</f>
        <v>0</v>
      </c>
      <c r="L58" s="160">
        <f>SUM(L52:L57)</f>
        <v>2.0159999999999997E-2</v>
      </c>
      <c r="N58" s="161">
        <f>SUM(N52:N57)</f>
        <v>0</v>
      </c>
      <c r="W58" s="114">
        <f>SUM(W52:W57)</f>
        <v>38.691999999999993</v>
      </c>
    </row>
    <row r="60" spans="1:37">
      <c r="D60" s="158" t="s">
        <v>239</v>
      </c>
      <c r="E60" s="161">
        <f>J60</f>
        <v>0</v>
      </c>
      <c r="H60" s="159">
        <f>+H19+H24+H39+H50+H58</f>
        <v>0</v>
      </c>
      <c r="I60" s="159">
        <f>+I19+I24+I39+I50+I58</f>
        <v>0</v>
      </c>
      <c r="J60" s="159">
        <f>+J19+J24+J39+J50+J58</f>
        <v>0</v>
      </c>
      <c r="L60" s="160">
        <f>+L19+L24+L39+L50+L58</f>
        <v>6.4459061499999999</v>
      </c>
      <c r="N60" s="161">
        <f>+N19+N24+N39+N50+N58</f>
        <v>0</v>
      </c>
      <c r="W60" s="114">
        <f>+W19+W24+W39+W50+W58</f>
        <v>46.204999999999991</v>
      </c>
    </row>
    <row r="62" spans="1:37">
      <c r="B62" s="150" t="s">
        <v>240</v>
      </c>
    </row>
    <row r="63" spans="1:37">
      <c r="B63" s="107" t="s">
        <v>241</v>
      </c>
    </row>
    <row r="64" spans="1:37">
      <c r="A64" s="105">
        <v>19</v>
      </c>
      <c r="B64" s="106" t="s">
        <v>242</v>
      </c>
      <c r="C64" s="107" t="s">
        <v>243</v>
      </c>
      <c r="D64" s="108" t="s">
        <v>244</v>
      </c>
      <c r="E64" s="109">
        <v>9</v>
      </c>
      <c r="F64" s="110" t="s">
        <v>228</v>
      </c>
      <c r="H64" s="111">
        <f>ROUND(E64*G64,2)</f>
        <v>0</v>
      </c>
      <c r="J64" s="111">
        <f>ROUND(E64*G64,2)</f>
        <v>0</v>
      </c>
      <c r="K64" s="112">
        <v>5.5999999999999995E-4</v>
      </c>
      <c r="L64" s="112">
        <f>E64*K64</f>
        <v>5.0399999999999993E-3</v>
      </c>
      <c r="N64" s="109">
        <f>E64*M64</f>
        <v>0</v>
      </c>
      <c r="O64" s="110">
        <v>23</v>
      </c>
      <c r="P64" s="110" t="s">
        <v>147</v>
      </c>
      <c r="V64" s="113" t="s">
        <v>245</v>
      </c>
      <c r="W64" s="114">
        <v>21.852</v>
      </c>
      <c r="X64" s="107" t="s">
        <v>246</v>
      </c>
      <c r="Y64" s="107" t="s">
        <v>243</v>
      </c>
      <c r="Z64" s="110" t="s">
        <v>247</v>
      </c>
      <c r="AB64" s="110" t="s">
        <v>86</v>
      </c>
      <c r="AJ64" s="84" t="s">
        <v>248</v>
      </c>
      <c r="AK64" s="84" t="s">
        <v>151</v>
      </c>
    </row>
    <row r="65" spans="1:37" ht="25.5">
      <c r="A65" s="105">
        <v>20</v>
      </c>
      <c r="B65" s="106" t="s">
        <v>196</v>
      </c>
      <c r="C65" s="107" t="s">
        <v>249</v>
      </c>
      <c r="D65" s="108" t="s">
        <v>250</v>
      </c>
      <c r="E65" s="109">
        <v>9</v>
      </c>
      <c r="F65" s="110" t="s">
        <v>228</v>
      </c>
      <c r="I65" s="111">
        <f>ROUND(E65*G65,2)</f>
        <v>0</v>
      </c>
      <c r="J65" s="111">
        <f>ROUND(E65*G65,2)</f>
        <v>0</v>
      </c>
      <c r="K65" s="112">
        <v>6.0000000000000001E-3</v>
      </c>
      <c r="L65" s="112">
        <f>E65*K65</f>
        <v>5.3999999999999999E-2</v>
      </c>
      <c r="N65" s="109">
        <f>E65*M65</f>
        <v>0</v>
      </c>
      <c r="O65" s="110">
        <v>23</v>
      </c>
      <c r="P65" s="110" t="s">
        <v>147</v>
      </c>
      <c r="V65" s="113" t="s">
        <v>100</v>
      </c>
      <c r="X65" s="107" t="s">
        <v>249</v>
      </c>
      <c r="Y65" s="107" t="s">
        <v>249</v>
      </c>
      <c r="Z65" s="110" t="s">
        <v>190</v>
      </c>
      <c r="AA65" s="107" t="s">
        <v>147</v>
      </c>
      <c r="AB65" s="110">
        <v>8</v>
      </c>
      <c r="AJ65" s="84" t="s">
        <v>251</v>
      </c>
      <c r="AK65" s="84" t="s">
        <v>151</v>
      </c>
    </row>
    <row r="66" spans="1:37" ht="25.5">
      <c r="A66" s="105">
        <v>21</v>
      </c>
      <c r="B66" s="106" t="s">
        <v>242</v>
      </c>
      <c r="C66" s="107" t="s">
        <v>252</v>
      </c>
      <c r="D66" s="108" t="s">
        <v>253</v>
      </c>
      <c r="E66" s="109">
        <v>5.8999999999999997E-2</v>
      </c>
      <c r="F66" s="110" t="s">
        <v>219</v>
      </c>
      <c r="H66" s="111">
        <f>ROUND(E66*G66,2)</f>
        <v>0</v>
      </c>
      <c r="J66" s="111">
        <f>ROUND(E66*G66,2)</f>
        <v>0</v>
      </c>
      <c r="L66" s="112">
        <f>E66*K66</f>
        <v>0</v>
      </c>
      <c r="N66" s="109">
        <f>E66*M66</f>
        <v>0</v>
      </c>
      <c r="O66" s="110">
        <v>23</v>
      </c>
      <c r="P66" s="110" t="s">
        <v>147</v>
      </c>
      <c r="V66" s="113" t="s">
        <v>245</v>
      </c>
      <c r="W66" s="114">
        <v>0.19600000000000001</v>
      </c>
      <c r="X66" s="107" t="s">
        <v>254</v>
      </c>
      <c r="Y66" s="107" t="s">
        <v>252</v>
      </c>
      <c r="Z66" s="110" t="s">
        <v>247</v>
      </c>
      <c r="AB66" s="110" t="s">
        <v>86</v>
      </c>
      <c r="AJ66" s="84" t="s">
        <v>248</v>
      </c>
      <c r="AK66" s="84" t="s">
        <v>151</v>
      </c>
    </row>
    <row r="67" spans="1:37">
      <c r="D67" s="158" t="s">
        <v>255</v>
      </c>
      <c r="E67" s="159">
        <f>J67</f>
        <v>0</v>
      </c>
      <c r="H67" s="159">
        <f>SUM(H62:H66)</f>
        <v>0</v>
      </c>
      <c r="I67" s="159">
        <f>SUM(I62:I66)</f>
        <v>0</v>
      </c>
      <c r="J67" s="159">
        <f>SUM(J62:J66)</f>
        <v>0</v>
      </c>
      <c r="L67" s="160">
        <f>SUM(L62:L66)</f>
        <v>5.9039999999999995E-2</v>
      </c>
      <c r="N67" s="161">
        <f>SUM(N62:N66)</f>
        <v>0</v>
      </c>
      <c r="W67" s="114">
        <f>SUM(W62:W66)</f>
        <v>22.048000000000002</v>
      </c>
    </row>
    <row r="69" spans="1:37">
      <c r="D69" s="158" t="s">
        <v>256</v>
      </c>
      <c r="E69" s="159">
        <f>J69</f>
        <v>0</v>
      </c>
      <c r="H69" s="159">
        <f>+H67</f>
        <v>0</v>
      </c>
      <c r="I69" s="159">
        <f>+I67</f>
        <v>0</v>
      </c>
      <c r="J69" s="159">
        <f>+J67</f>
        <v>0</v>
      </c>
      <c r="L69" s="160">
        <f>+L67</f>
        <v>5.9039999999999995E-2</v>
      </c>
      <c r="N69" s="161">
        <f>+N67</f>
        <v>0</v>
      </c>
      <c r="W69" s="114">
        <f>+W67</f>
        <v>22.048000000000002</v>
      </c>
    </row>
    <row r="71" spans="1:37">
      <c r="D71" s="163" t="s">
        <v>257</v>
      </c>
      <c r="E71" s="159">
        <f>J71</f>
        <v>0</v>
      </c>
      <c r="H71" s="159">
        <f>+H60+H69</f>
        <v>0</v>
      </c>
      <c r="I71" s="159">
        <f>+I60+I69</f>
        <v>0</v>
      </c>
      <c r="J71" s="159">
        <f>+J60+J69</f>
        <v>0</v>
      </c>
      <c r="L71" s="160">
        <f>+L60+L69</f>
        <v>6.5049461500000003</v>
      </c>
      <c r="N71" s="161">
        <f>+N60+N69</f>
        <v>0</v>
      </c>
      <c r="W71" s="114">
        <f>+W60+W69</f>
        <v>68.252999999999986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showGridLines="0" workbookViewId="0">
      <pane ySplit="10" topLeftCell="A11" activePane="bottomLeft" state="frozen"/>
      <selection pane="bottomLeft" activeCell="D3" sqref="D3"/>
    </sheetView>
  </sheetViews>
  <sheetFormatPr defaultRowHeight="12.75"/>
  <cols>
    <col min="1" max="1" width="15.7109375" style="93" customWidth="1"/>
    <col min="2" max="3" width="45.7109375" style="93" customWidth="1"/>
    <col min="4" max="4" width="11.28515625" style="94" customWidth="1"/>
    <col min="5" max="16384" width="9.140625" style="84"/>
  </cols>
  <sheetData>
    <row r="1" spans="1:6">
      <c r="A1" s="95" t="s">
        <v>116</v>
      </c>
      <c r="B1" s="96"/>
      <c r="C1" s="96"/>
      <c r="D1" s="88" t="s">
        <v>259</v>
      </c>
    </row>
    <row r="2" spans="1:6">
      <c r="A2" s="95" t="s">
        <v>117</v>
      </c>
      <c r="B2" s="96"/>
      <c r="C2" s="96"/>
      <c r="D2" s="88" t="s">
        <v>118</v>
      </c>
    </row>
    <row r="3" spans="1:6">
      <c r="A3" s="95" t="s">
        <v>15</v>
      </c>
      <c r="B3" s="96"/>
      <c r="C3" s="96"/>
      <c r="D3" s="88" t="s">
        <v>262</v>
      </c>
    </row>
    <row r="4" spans="1:6">
      <c r="A4" s="96"/>
      <c r="B4" s="96"/>
      <c r="C4" s="96"/>
      <c r="D4" s="96"/>
    </row>
    <row r="5" spans="1:6">
      <c r="A5" s="95" t="s">
        <v>119</v>
      </c>
      <c r="B5" s="96"/>
      <c r="C5" s="96"/>
      <c r="D5" s="96"/>
    </row>
    <row r="6" spans="1:6">
      <c r="A6" s="95" t="s">
        <v>120</v>
      </c>
      <c r="B6" s="96"/>
      <c r="C6" s="96"/>
      <c r="D6" s="96"/>
    </row>
    <row r="7" spans="1:6">
      <c r="A7" s="95" t="s">
        <v>121</v>
      </c>
      <c r="B7" s="96"/>
      <c r="C7" s="96"/>
      <c r="D7" s="96"/>
    </row>
    <row r="8" spans="1:6">
      <c r="A8" s="84" t="s">
        <v>122</v>
      </c>
      <c r="B8" s="97"/>
      <c r="C8" s="98"/>
      <c r="D8" s="99"/>
    </row>
    <row r="9" spans="1:6">
      <c r="A9" s="100" t="s">
        <v>67</v>
      </c>
      <c r="B9" s="100" t="s">
        <v>68</v>
      </c>
      <c r="C9" s="100" t="s">
        <v>69</v>
      </c>
      <c r="D9" s="101" t="s">
        <v>70</v>
      </c>
      <c r="F9" s="84" t="s">
        <v>258</v>
      </c>
    </row>
    <row r="10" spans="1:6">
      <c r="A10" s="102"/>
      <c r="B10" s="102"/>
      <c r="C10" s="103"/>
      <c r="D10" s="10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23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E3" sqref="E3"/>
    </sheetView>
  </sheetViews>
  <sheetFormatPr defaultRowHeight="12.75"/>
  <cols>
    <col min="1" max="1" width="42.28515625" style="84" customWidth="1"/>
    <col min="2" max="4" width="9.7109375" style="85" customWidth="1"/>
    <col min="5" max="5" width="9.7109375" style="86" customWidth="1"/>
    <col min="6" max="6" width="8.7109375" style="87" customWidth="1"/>
    <col min="7" max="7" width="9.140625" style="87"/>
    <col min="8" max="23" width="9.140625" style="84"/>
    <col min="24" max="25" width="5.7109375" style="84" customWidth="1"/>
    <col min="26" max="26" width="6.5703125" style="84" customWidth="1"/>
    <col min="27" max="27" width="24.28515625" style="84" customWidth="1"/>
    <col min="28" max="28" width="4.28515625" style="84" customWidth="1"/>
    <col min="29" max="29" width="8.28515625" style="84" customWidth="1"/>
    <col min="30" max="30" width="8.7109375" style="84" customWidth="1"/>
    <col min="31" max="16384" width="9.140625" style="84"/>
  </cols>
  <sheetData>
    <row r="1" spans="1:30">
      <c r="A1" s="88" t="s">
        <v>116</v>
      </c>
      <c r="C1" s="84"/>
      <c r="E1" s="88" t="s">
        <v>259</v>
      </c>
      <c r="F1" s="84"/>
      <c r="G1" s="84"/>
      <c r="Z1" s="81" t="s">
        <v>5</v>
      </c>
      <c r="AA1" s="81" t="s">
        <v>6</v>
      </c>
      <c r="AB1" s="81" t="s">
        <v>7</v>
      </c>
      <c r="AC1" s="81" t="s">
        <v>8</v>
      </c>
      <c r="AD1" s="81" t="s">
        <v>9</v>
      </c>
    </row>
    <row r="2" spans="1:30">
      <c r="A2" s="88" t="s">
        <v>117</v>
      </c>
      <c r="C2" s="84"/>
      <c r="E2" s="88" t="s">
        <v>118</v>
      </c>
      <c r="F2" s="84"/>
      <c r="G2" s="84"/>
      <c r="Z2" s="81" t="s">
        <v>12</v>
      </c>
      <c r="AA2" s="82" t="s">
        <v>71</v>
      </c>
      <c r="AB2" s="82" t="s">
        <v>14</v>
      </c>
      <c r="AC2" s="82"/>
      <c r="AD2" s="83"/>
    </row>
    <row r="3" spans="1:30">
      <c r="A3" s="88" t="s">
        <v>15</v>
      </c>
      <c r="C3" s="84"/>
      <c r="E3" s="88" t="s">
        <v>262</v>
      </c>
      <c r="F3" s="84"/>
      <c r="G3" s="84"/>
      <c r="Z3" s="81" t="s">
        <v>16</v>
      </c>
      <c r="AA3" s="82" t="s">
        <v>72</v>
      </c>
      <c r="AB3" s="82" t="s">
        <v>14</v>
      </c>
      <c r="AC3" s="82" t="s">
        <v>18</v>
      </c>
      <c r="AD3" s="83" t="s">
        <v>19</v>
      </c>
    </row>
    <row r="4" spans="1:30">
      <c r="B4" s="84"/>
      <c r="C4" s="84"/>
      <c r="D4" s="84"/>
      <c r="E4" s="84"/>
      <c r="F4" s="84"/>
      <c r="G4" s="84"/>
      <c r="Z4" s="81" t="s">
        <v>20</v>
      </c>
      <c r="AA4" s="82" t="s">
        <v>73</v>
      </c>
      <c r="AB4" s="82" t="s">
        <v>14</v>
      </c>
      <c r="AC4" s="82"/>
      <c r="AD4" s="83"/>
    </row>
    <row r="5" spans="1:30">
      <c r="A5" s="88" t="s">
        <v>119</v>
      </c>
      <c r="B5" s="84"/>
      <c r="C5" s="84"/>
      <c r="D5" s="84"/>
      <c r="E5" s="84"/>
      <c r="F5" s="84"/>
      <c r="G5" s="84"/>
      <c r="Z5" s="81" t="s">
        <v>22</v>
      </c>
      <c r="AA5" s="82" t="s">
        <v>72</v>
      </c>
      <c r="AB5" s="82" t="s">
        <v>14</v>
      </c>
      <c r="AC5" s="82" t="s">
        <v>18</v>
      </c>
      <c r="AD5" s="83" t="s">
        <v>19</v>
      </c>
    </row>
    <row r="6" spans="1:30">
      <c r="A6" s="88" t="s">
        <v>120</v>
      </c>
      <c r="B6" s="84"/>
      <c r="C6" s="84"/>
      <c r="D6" s="84"/>
      <c r="E6" s="84"/>
      <c r="F6" s="84"/>
      <c r="G6" s="84"/>
    </row>
    <row r="7" spans="1:30">
      <c r="A7" s="88" t="s">
        <v>121</v>
      </c>
      <c r="B7" s="84"/>
      <c r="C7" s="84"/>
      <c r="D7" s="84"/>
      <c r="E7" s="84"/>
      <c r="F7" s="84"/>
      <c r="G7" s="84"/>
    </row>
    <row r="8" spans="1:30" ht="13.5">
      <c r="B8" s="89" t="str">
        <f>CONCATENATE(AA2," ",AB2," ",AC2," ",AD2)</f>
        <v xml:space="preserve">Rekapitulácia rozpočtu v EUR  </v>
      </c>
      <c r="G8" s="84"/>
    </row>
    <row r="9" spans="1:30">
      <c r="A9" s="90" t="s">
        <v>74</v>
      </c>
      <c r="B9" s="90" t="s">
        <v>31</v>
      </c>
      <c r="C9" s="90" t="s">
        <v>32</v>
      </c>
      <c r="D9" s="90" t="s">
        <v>33</v>
      </c>
      <c r="E9" s="91" t="s">
        <v>75</v>
      </c>
      <c r="F9" s="91" t="s">
        <v>35</v>
      </c>
      <c r="G9" s="91" t="s">
        <v>40</v>
      </c>
    </row>
    <row r="10" spans="1:30">
      <c r="A10" s="92"/>
      <c r="B10" s="92"/>
      <c r="C10" s="92" t="s">
        <v>57</v>
      </c>
      <c r="D10" s="92"/>
      <c r="E10" s="92" t="s">
        <v>33</v>
      </c>
      <c r="F10" s="92" t="s">
        <v>33</v>
      </c>
      <c r="G10" s="92" t="s">
        <v>33</v>
      </c>
    </row>
    <row r="12" spans="1:30">
      <c r="A12" s="84" t="s">
        <v>142</v>
      </c>
      <c r="E12" s="86">
        <f>Prehlad!L19</f>
        <v>0</v>
      </c>
      <c r="F12" s="87">
        <f>Prehlad!N19</f>
        <v>0</v>
      </c>
      <c r="G12" s="87">
        <f>Prehlad!W19</f>
        <v>0.54300000000000004</v>
      </c>
    </row>
    <row r="13" spans="1:30">
      <c r="A13" s="84" t="s">
        <v>165</v>
      </c>
      <c r="E13" s="86">
        <f>Prehlad!L24</f>
        <v>0</v>
      </c>
      <c r="F13" s="87">
        <f>Prehlad!N24</f>
        <v>0</v>
      </c>
      <c r="G13" s="87">
        <f>Prehlad!W24</f>
        <v>3.5999999999999997E-2</v>
      </c>
    </row>
    <row r="14" spans="1:30">
      <c r="A14" s="84" t="s">
        <v>172</v>
      </c>
      <c r="E14" s="86">
        <f>Prehlad!L39</f>
        <v>4.2813121000000001</v>
      </c>
      <c r="F14" s="87">
        <f>Prehlad!N39</f>
        <v>0</v>
      </c>
      <c r="G14" s="87">
        <f>Prehlad!W39</f>
        <v>3.0640000000000001</v>
      </c>
    </row>
    <row r="15" spans="1:30">
      <c r="A15" s="84" t="s">
        <v>203</v>
      </c>
      <c r="E15" s="86">
        <f>Prehlad!L50</f>
        <v>2.1444340500000001</v>
      </c>
      <c r="F15" s="87">
        <f>Prehlad!N50</f>
        <v>0</v>
      </c>
      <c r="G15" s="87">
        <f>Prehlad!W50</f>
        <v>3.87</v>
      </c>
    </row>
    <row r="16" spans="1:30">
      <c r="A16" s="84" t="s">
        <v>224</v>
      </c>
      <c r="E16" s="86">
        <f>Prehlad!L58</f>
        <v>2.0159999999999997E-2</v>
      </c>
      <c r="F16" s="87">
        <f>Prehlad!N58</f>
        <v>0</v>
      </c>
      <c r="G16" s="87">
        <f>Prehlad!W58</f>
        <v>38.691999999999993</v>
      </c>
    </row>
    <row r="17" spans="1:7">
      <c r="A17" s="84" t="s">
        <v>239</v>
      </c>
      <c r="E17" s="86">
        <f>Prehlad!L60</f>
        <v>6.4459061499999999</v>
      </c>
      <c r="F17" s="87">
        <f>Prehlad!N60</f>
        <v>0</v>
      </c>
      <c r="G17" s="87">
        <f>Prehlad!W60</f>
        <v>46.204999999999991</v>
      </c>
    </row>
    <row r="19" spans="1:7">
      <c r="A19" s="84" t="s">
        <v>241</v>
      </c>
      <c r="E19" s="86">
        <f>Prehlad!L67</f>
        <v>5.9039999999999995E-2</v>
      </c>
      <c r="F19" s="87">
        <f>Prehlad!N67</f>
        <v>0</v>
      </c>
      <c r="G19" s="87">
        <f>Prehlad!W67</f>
        <v>22.048000000000002</v>
      </c>
    </row>
    <row r="20" spans="1:7">
      <c r="A20" s="84" t="s">
        <v>256</v>
      </c>
      <c r="E20" s="86">
        <f>Prehlad!L69</f>
        <v>5.9039999999999995E-2</v>
      </c>
      <c r="F20" s="87">
        <f>Prehlad!N69</f>
        <v>0</v>
      </c>
      <c r="G20" s="87">
        <f>Prehlad!W69</f>
        <v>22.048000000000002</v>
      </c>
    </row>
    <row r="23" spans="1:7">
      <c r="A23" s="84" t="s">
        <v>257</v>
      </c>
      <c r="E23" s="86">
        <f>Prehlad!L71</f>
        <v>6.5049461500000003</v>
      </c>
      <c r="F23" s="87">
        <f>Prehlad!N71</f>
        <v>0</v>
      </c>
      <c r="G23" s="87">
        <f>Prehlad!W71</f>
        <v>68.252999999999986</v>
      </c>
    </row>
  </sheetData>
  <printOptions horizontalCentered="1"/>
  <pageMargins left="0.19652800000000001" right="0.19652800000000001" top="0.629861" bottom="0.59027799999999997" header="0.51180599999999998" footer="0.35416700000000001"/>
  <pageSetup paperSize="9" fitToWidth="0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D43"/>
  <sheetViews>
    <sheetView showGridLines="0" showZeros="0" tabSelected="1" workbookViewId="0">
      <selection activeCell="D16" sqref="D16:F20"/>
    </sheetView>
  </sheetViews>
  <sheetFormatPr defaultRowHeight="12.7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17.7109375" style="1" customWidth="1"/>
    <col min="9" max="9" width="8.7109375" style="1" customWidth="1"/>
    <col min="10" max="10" width="14" style="1" customWidth="1"/>
    <col min="11" max="11" width="2.28515625" style="1" customWidth="1"/>
    <col min="12" max="12" width="6.85546875" style="1" customWidth="1"/>
    <col min="13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6384" width="9.140625" style="1"/>
  </cols>
  <sheetData>
    <row r="1" spans="2:30" ht="28.5" customHeight="1">
      <c r="B1" s="2"/>
      <c r="C1" s="2"/>
      <c r="D1" s="2"/>
      <c r="F1" s="3" t="str">
        <f>CONCATENATE(AA2," ",AB2," ",AC2," ",AD2)</f>
        <v xml:space="preserve">Krycí list rozpočtu v EUR  </v>
      </c>
      <c r="G1" s="2"/>
      <c r="H1" s="2"/>
      <c r="I1" s="2"/>
      <c r="J1" s="2"/>
      <c r="Z1" s="81" t="s">
        <v>5</v>
      </c>
      <c r="AA1" s="81" t="s">
        <v>6</v>
      </c>
      <c r="AB1" s="81" t="s">
        <v>7</v>
      </c>
      <c r="AC1" s="81" t="s">
        <v>8</v>
      </c>
      <c r="AD1" s="81" t="s">
        <v>9</v>
      </c>
    </row>
    <row r="2" spans="2:30" ht="18" customHeight="1">
      <c r="B2" s="4"/>
      <c r="C2" s="5" t="s">
        <v>119</v>
      </c>
      <c r="D2" s="5"/>
      <c r="E2" s="5"/>
      <c r="F2" s="5"/>
      <c r="G2" s="6" t="s">
        <v>76</v>
      </c>
      <c r="H2" s="5" t="s">
        <v>123</v>
      </c>
      <c r="I2" s="5"/>
      <c r="J2" s="65"/>
      <c r="Z2" s="81" t="s">
        <v>12</v>
      </c>
      <c r="AA2" s="82" t="s">
        <v>77</v>
      </c>
      <c r="AB2" s="82" t="s">
        <v>14</v>
      </c>
      <c r="AC2" s="82"/>
      <c r="AD2" s="83"/>
    </row>
    <row r="3" spans="2:30" ht="18" customHeight="1">
      <c r="B3" s="7"/>
      <c r="C3" s="8" t="s">
        <v>120</v>
      </c>
      <c r="D3" s="8"/>
      <c r="E3" s="8"/>
      <c r="F3" s="8"/>
      <c r="G3" s="9" t="s">
        <v>124</v>
      </c>
      <c r="H3" s="8"/>
      <c r="I3" s="8"/>
      <c r="J3" s="66"/>
      <c r="Z3" s="81" t="s">
        <v>16</v>
      </c>
      <c r="AA3" s="82" t="s">
        <v>78</v>
      </c>
      <c r="AB3" s="82" t="s">
        <v>14</v>
      </c>
      <c r="AC3" s="82" t="s">
        <v>18</v>
      </c>
      <c r="AD3" s="83" t="s">
        <v>19</v>
      </c>
    </row>
    <row r="4" spans="2:30" ht="18" customHeight="1">
      <c r="B4" s="10"/>
      <c r="C4" s="11" t="s">
        <v>121</v>
      </c>
      <c r="D4" s="11"/>
      <c r="E4" s="11"/>
      <c r="F4" s="11"/>
      <c r="G4" s="12"/>
      <c r="H4" s="11"/>
      <c r="I4" s="11"/>
      <c r="J4" s="67"/>
      <c r="Z4" s="81" t="s">
        <v>20</v>
      </c>
      <c r="AA4" s="82" t="s">
        <v>79</v>
      </c>
      <c r="AB4" s="82" t="s">
        <v>14</v>
      </c>
      <c r="AC4" s="82"/>
      <c r="AD4" s="83"/>
    </row>
    <row r="5" spans="2:30" ht="18" customHeight="1">
      <c r="B5" s="13"/>
      <c r="C5" s="14" t="s">
        <v>80</v>
      </c>
      <c r="D5" s="14"/>
      <c r="E5" s="14" t="s">
        <v>81</v>
      </c>
      <c r="F5" s="15"/>
      <c r="G5" s="15" t="s">
        <v>260</v>
      </c>
      <c r="H5" s="14"/>
      <c r="I5" s="15" t="s">
        <v>82</v>
      </c>
      <c r="J5" s="164"/>
      <c r="Z5" s="81" t="s">
        <v>22</v>
      </c>
      <c r="AA5" s="82" t="s">
        <v>78</v>
      </c>
      <c r="AB5" s="82" t="s">
        <v>14</v>
      </c>
      <c r="AC5" s="82" t="s">
        <v>18</v>
      </c>
      <c r="AD5" s="83" t="s">
        <v>19</v>
      </c>
    </row>
    <row r="6" spans="2:30" ht="18" customHeight="1">
      <c r="B6" s="4"/>
      <c r="C6" s="5" t="s">
        <v>2</v>
      </c>
      <c r="D6" s="5" t="s">
        <v>125</v>
      </c>
      <c r="E6" s="5"/>
      <c r="F6" s="5"/>
      <c r="G6" s="5" t="s">
        <v>83</v>
      </c>
      <c r="H6" s="5"/>
      <c r="I6" s="5"/>
      <c r="J6" s="65"/>
    </row>
    <row r="7" spans="2:30" ht="18" customHeight="1">
      <c r="B7" s="16"/>
      <c r="C7" s="17"/>
      <c r="D7" s="18"/>
      <c r="E7" s="18"/>
      <c r="F7" s="18"/>
      <c r="G7" s="18" t="s">
        <v>84</v>
      </c>
      <c r="H7" s="18"/>
      <c r="I7" s="18"/>
      <c r="J7" s="68"/>
    </row>
    <row r="8" spans="2:30" ht="18" customHeight="1">
      <c r="B8" s="7"/>
      <c r="C8" s="8" t="s">
        <v>1</v>
      </c>
      <c r="D8" s="8"/>
      <c r="E8" s="8"/>
      <c r="F8" s="8"/>
      <c r="G8" s="8" t="s">
        <v>83</v>
      </c>
      <c r="H8" s="8"/>
      <c r="I8" s="8"/>
      <c r="J8" s="66"/>
    </row>
    <row r="9" spans="2:30" ht="18" customHeight="1">
      <c r="B9" s="10"/>
      <c r="C9" s="12"/>
      <c r="D9" s="11"/>
      <c r="E9" s="11"/>
      <c r="F9" s="11"/>
      <c r="G9" s="18" t="s">
        <v>84</v>
      </c>
      <c r="H9" s="11"/>
      <c r="I9" s="11"/>
      <c r="J9" s="67"/>
    </row>
    <row r="10" spans="2:30" ht="18" customHeight="1">
      <c r="B10" s="7"/>
      <c r="C10" s="8" t="s">
        <v>85</v>
      </c>
      <c r="D10" s="8" t="s">
        <v>126</v>
      </c>
      <c r="E10" s="8"/>
      <c r="F10" s="8"/>
      <c r="G10" s="8" t="s">
        <v>83</v>
      </c>
      <c r="H10" s="8"/>
      <c r="I10" s="8"/>
      <c r="J10" s="66"/>
    </row>
    <row r="11" spans="2:30" ht="18" customHeight="1">
      <c r="B11" s="19"/>
      <c r="C11" s="20"/>
      <c r="D11" s="20"/>
      <c r="E11" s="20"/>
      <c r="F11" s="20"/>
      <c r="G11" s="20" t="s">
        <v>84</v>
      </c>
      <c r="H11" s="20"/>
      <c r="I11" s="20"/>
      <c r="J11" s="69"/>
    </row>
    <row r="12" spans="2:30" ht="18" customHeight="1">
      <c r="B12" s="21"/>
      <c r="C12" s="5"/>
      <c r="D12" s="5"/>
      <c r="E12" s="5"/>
      <c r="F12" s="22">
        <f>IF(B12&lt;&gt;0,ROUND($J$31/B12,0),0)</f>
        <v>0</v>
      </c>
      <c r="G12" s="6"/>
      <c r="H12" s="5"/>
      <c r="I12" s="5"/>
      <c r="J12" s="70">
        <f>IF(G12&lt;&gt;0,ROUND($J$31/G12,0),0)</f>
        <v>0</v>
      </c>
    </row>
    <row r="13" spans="2:30" ht="18" customHeight="1">
      <c r="B13" s="23"/>
      <c r="C13" s="18"/>
      <c r="D13" s="18"/>
      <c r="E13" s="18"/>
      <c r="F13" s="24">
        <f>IF(B13&lt;&gt;0,ROUND($J$31/B13,0),0)</f>
        <v>0</v>
      </c>
      <c r="G13" s="17"/>
      <c r="H13" s="18"/>
      <c r="I13" s="18"/>
      <c r="J13" s="71">
        <f>IF(G13&lt;&gt;0,ROUND($J$31/G13,0),0)</f>
        <v>0</v>
      </c>
    </row>
    <row r="14" spans="2:30" ht="18" customHeight="1">
      <c r="B14" s="25"/>
      <c r="C14" s="20"/>
      <c r="D14" s="20"/>
      <c r="E14" s="20"/>
      <c r="F14" s="26">
        <f>IF(B14&lt;&gt;0,ROUND($J$31/B14,0),0)</f>
        <v>0</v>
      </c>
      <c r="G14" s="27"/>
      <c r="H14" s="20"/>
      <c r="I14" s="20"/>
      <c r="J14" s="72">
        <f>IF(G14&lt;&gt;0,ROUND($J$31/G14,0),0)</f>
        <v>0</v>
      </c>
    </row>
    <row r="15" spans="2:30" ht="18" customHeight="1">
      <c r="B15" s="28" t="s">
        <v>86</v>
      </c>
      <c r="C15" s="29" t="s">
        <v>87</v>
      </c>
      <c r="D15" s="30" t="s">
        <v>31</v>
      </c>
      <c r="E15" s="30" t="s">
        <v>88</v>
      </c>
      <c r="F15" s="31" t="s">
        <v>89</v>
      </c>
      <c r="G15" s="28" t="s">
        <v>90</v>
      </c>
      <c r="H15" s="32" t="s">
        <v>91</v>
      </c>
      <c r="I15" s="43"/>
      <c r="J15" s="44"/>
    </row>
    <row r="16" spans="2:30" ht="18" customHeight="1">
      <c r="B16" s="33">
        <v>1</v>
      </c>
      <c r="C16" s="34" t="s">
        <v>92</v>
      </c>
      <c r="D16" s="141"/>
      <c r="E16" s="141"/>
      <c r="F16" s="142"/>
      <c r="G16" s="33">
        <v>6</v>
      </c>
      <c r="H16" s="35" t="s">
        <v>127</v>
      </c>
      <c r="I16" s="73"/>
      <c r="J16" s="142">
        <v>0</v>
      </c>
    </row>
    <row r="17" spans="2:10" ht="18" customHeight="1">
      <c r="B17" s="36">
        <v>2</v>
      </c>
      <c r="C17" s="37" t="s">
        <v>93</v>
      </c>
      <c r="D17" s="143"/>
      <c r="E17" s="143"/>
      <c r="F17" s="142"/>
      <c r="G17" s="36">
        <v>7</v>
      </c>
      <c r="H17" s="38" t="s">
        <v>128</v>
      </c>
      <c r="I17" s="8"/>
      <c r="J17" s="144">
        <v>0</v>
      </c>
    </row>
    <row r="18" spans="2:10" ht="18" customHeight="1">
      <c r="B18" s="36">
        <v>3</v>
      </c>
      <c r="C18" s="37" t="s">
        <v>94</v>
      </c>
      <c r="D18" s="143"/>
      <c r="E18" s="143"/>
      <c r="F18" s="142"/>
      <c r="G18" s="36">
        <v>8</v>
      </c>
      <c r="H18" s="38" t="s">
        <v>129</v>
      </c>
      <c r="I18" s="8"/>
      <c r="J18" s="144">
        <v>0</v>
      </c>
    </row>
    <row r="19" spans="2:10" ht="18" customHeight="1">
      <c r="B19" s="36">
        <v>4</v>
      </c>
      <c r="C19" s="37" t="s">
        <v>95</v>
      </c>
      <c r="D19" s="143"/>
      <c r="E19" s="143"/>
      <c r="F19" s="145"/>
      <c r="G19" s="36">
        <v>9</v>
      </c>
      <c r="H19" s="38" t="s">
        <v>3</v>
      </c>
      <c r="I19" s="8"/>
      <c r="J19" s="144">
        <v>0</v>
      </c>
    </row>
    <row r="20" spans="2:10" ht="18" customHeight="1">
      <c r="B20" s="39">
        <v>5</v>
      </c>
      <c r="C20" s="40" t="s">
        <v>96</v>
      </c>
      <c r="D20" s="146"/>
      <c r="E20" s="147"/>
      <c r="F20" s="148"/>
      <c r="G20" s="41">
        <v>10</v>
      </c>
      <c r="I20" s="74" t="s">
        <v>97</v>
      </c>
      <c r="J20" s="148">
        <f>SUM(J16:J19)</f>
        <v>0</v>
      </c>
    </row>
    <row r="21" spans="2:10" ht="18" customHeight="1">
      <c r="B21" s="28" t="s">
        <v>98</v>
      </c>
      <c r="C21" s="42"/>
      <c r="D21" s="43" t="s">
        <v>99</v>
      </c>
      <c r="E21" s="43"/>
      <c r="F21" s="44"/>
      <c r="G21" s="28" t="s">
        <v>100</v>
      </c>
      <c r="H21" s="32" t="s">
        <v>101</v>
      </c>
      <c r="I21" s="43"/>
      <c r="J21" s="44"/>
    </row>
    <row r="22" spans="2:10" ht="18" customHeight="1">
      <c r="B22" s="33">
        <v>11</v>
      </c>
      <c r="C22" s="35" t="s">
        <v>130</v>
      </c>
      <c r="D22" s="45"/>
      <c r="E22" s="46">
        <v>0</v>
      </c>
      <c r="F22" s="142">
        <f>ROUND(((D16+E16+D17+E17+D18)*E22),2)</f>
        <v>0</v>
      </c>
      <c r="G22" s="36">
        <v>16</v>
      </c>
      <c r="H22" s="38" t="s">
        <v>102</v>
      </c>
      <c r="I22" s="75"/>
      <c r="J22" s="144">
        <v>0</v>
      </c>
    </row>
    <row r="23" spans="2:10" ht="18" customHeight="1">
      <c r="B23" s="36">
        <v>12</v>
      </c>
      <c r="C23" s="38" t="s">
        <v>131</v>
      </c>
      <c r="D23" s="47"/>
      <c r="E23" s="48">
        <v>0</v>
      </c>
      <c r="F23" s="144">
        <f>ROUND(((D16+E16+D17+E17+D18)*E23),2)</f>
        <v>0</v>
      </c>
      <c r="G23" s="36">
        <v>17</v>
      </c>
      <c r="H23" s="38" t="s">
        <v>133</v>
      </c>
      <c r="I23" s="75"/>
      <c r="J23" s="144">
        <v>0</v>
      </c>
    </row>
    <row r="24" spans="2:10" ht="18" customHeight="1">
      <c r="B24" s="36">
        <v>13</v>
      </c>
      <c r="C24" s="38" t="s">
        <v>132</v>
      </c>
      <c r="D24" s="47"/>
      <c r="E24" s="48">
        <v>0</v>
      </c>
      <c r="F24" s="144">
        <f>ROUND(((D16+E16+D17+E17+D18)*E24),2)</f>
        <v>0</v>
      </c>
      <c r="G24" s="36">
        <v>18</v>
      </c>
      <c r="H24" s="38" t="s">
        <v>134</v>
      </c>
      <c r="I24" s="75"/>
      <c r="J24" s="144">
        <v>0</v>
      </c>
    </row>
    <row r="25" spans="2:10" ht="18" customHeight="1">
      <c r="B25" s="36">
        <v>14</v>
      </c>
      <c r="C25" s="38" t="s">
        <v>3</v>
      </c>
      <c r="D25" s="47"/>
      <c r="E25" s="48">
        <v>0</v>
      </c>
      <c r="F25" s="144">
        <f>ROUND(((D16+E16+D17+E17+D18+E18)*E25),2)</f>
        <v>0</v>
      </c>
      <c r="G25" s="36">
        <v>19</v>
      </c>
      <c r="H25" s="38" t="s">
        <v>3</v>
      </c>
      <c r="I25" s="75"/>
      <c r="J25" s="144">
        <v>0</v>
      </c>
    </row>
    <row r="26" spans="2:10" ht="18" customHeight="1">
      <c r="B26" s="39">
        <v>15</v>
      </c>
      <c r="C26" s="49"/>
      <c r="D26" s="50"/>
      <c r="E26" s="50" t="s">
        <v>103</v>
      </c>
      <c r="F26" s="148">
        <f>SUM(F22:F25)</f>
        <v>0</v>
      </c>
      <c r="G26" s="39">
        <v>20</v>
      </c>
      <c r="H26" s="49"/>
      <c r="I26" s="50" t="s">
        <v>104</v>
      </c>
      <c r="J26" s="148">
        <f>SUM(J22:J25)</f>
        <v>0</v>
      </c>
    </row>
    <row r="27" spans="2:10" ht="18" customHeight="1">
      <c r="B27" s="51"/>
      <c r="C27" s="52" t="s">
        <v>105</v>
      </c>
      <c r="D27" s="53"/>
      <c r="E27" s="54" t="s">
        <v>106</v>
      </c>
      <c r="F27" s="55"/>
      <c r="G27" s="28" t="s">
        <v>107</v>
      </c>
      <c r="H27" s="32" t="s">
        <v>108</v>
      </c>
      <c r="I27" s="43"/>
      <c r="J27" s="44"/>
    </row>
    <row r="28" spans="2:10" ht="18" customHeight="1">
      <c r="B28" s="56"/>
      <c r="C28" s="57"/>
      <c r="D28" s="2"/>
      <c r="E28" s="58"/>
      <c r="F28" s="55"/>
      <c r="G28" s="33">
        <v>21</v>
      </c>
      <c r="H28" s="35"/>
      <c r="I28" s="76" t="s">
        <v>109</v>
      </c>
      <c r="J28" s="142">
        <f>ROUND(F20,2)+J20+F26+J26</f>
        <v>0</v>
      </c>
    </row>
    <row r="29" spans="2:10" ht="18" customHeight="1">
      <c r="B29" s="56"/>
      <c r="C29" s="2" t="s">
        <v>110</v>
      </c>
      <c r="D29" s="2"/>
      <c r="E29" s="59"/>
      <c r="F29" s="55"/>
      <c r="G29" s="36">
        <v>22</v>
      </c>
      <c r="H29" s="38" t="s">
        <v>261</v>
      </c>
      <c r="I29" s="149">
        <f>J28-I30</f>
        <v>0</v>
      </c>
      <c r="J29" s="144">
        <f>ROUND((I29*23)/100,2)</f>
        <v>0</v>
      </c>
    </row>
    <row r="30" spans="2:10" ht="18" customHeight="1">
      <c r="B30" s="7"/>
      <c r="C30" s="8" t="s">
        <v>111</v>
      </c>
      <c r="D30" s="8"/>
      <c r="E30" s="59"/>
      <c r="F30" s="55"/>
      <c r="G30" s="36">
        <v>23</v>
      </c>
      <c r="H30" s="38" t="s">
        <v>135</v>
      </c>
      <c r="I30" s="149">
        <f>SUMIF(Prehlad!O11:O9999,0,Prehlad!J11:J9999)</f>
        <v>0</v>
      </c>
      <c r="J30" s="144">
        <f>ROUND((I30*0)/100,1)</f>
        <v>0</v>
      </c>
    </row>
    <row r="31" spans="2:10" ht="18" customHeight="1">
      <c r="B31" s="56"/>
      <c r="C31" s="2"/>
      <c r="D31" s="2"/>
      <c r="E31" s="59"/>
      <c r="F31" s="55"/>
      <c r="G31" s="39">
        <v>24</v>
      </c>
      <c r="H31" s="49"/>
      <c r="I31" s="50" t="s">
        <v>112</v>
      </c>
      <c r="J31" s="148">
        <f>SUM(J28:J30)</f>
        <v>0</v>
      </c>
    </row>
    <row r="32" spans="2:10" ht="18" customHeight="1">
      <c r="B32" s="51"/>
      <c r="C32" s="2"/>
      <c r="D32" s="55"/>
      <c r="E32" s="60"/>
      <c r="F32" s="55"/>
      <c r="G32" s="61" t="s">
        <v>113</v>
      </c>
      <c r="H32" s="62" t="s">
        <v>136</v>
      </c>
      <c r="I32" s="77"/>
      <c r="J32" s="78">
        <v>0</v>
      </c>
    </row>
    <row r="33" spans="2:10" ht="18" customHeight="1">
      <c r="B33" s="63"/>
      <c r="C33" s="64"/>
      <c r="D33" s="52" t="s">
        <v>114</v>
      </c>
      <c r="E33" s="64"/>
      <c r="F33" s="64"/>
      <c r="G33" s="64"/>
      <c r="H33" s="64" t="s">
        <v>115</v>
      </c>
      <c r="I33" s="64"/>
      <c r="J33" s="79"/>
    </row>
    <row r="34" spans="2:10" ht="18" customHeight="1">
      <c r="B34" s="56"/>
      <c r="C34" s="57"/>
      <c r="D34" s="2"/>
      <c r="E34" s="2"/>
      <c r="F34" s="57"/>
      <c r="G34" s="2"/>
      <c r="H34" s="2"/>
      <c r="I34" s="2"/>
      <c r="J34" s="80"/>
    </row>
    <row r="35" spans="2:10" ht="18" customHeight="1">
      <c r="B35" s="56"/>
      <c r="C35" s="2" t="s">
        <v>110</v>
      </c>
      <c r="D35" s="2"/>
      <c r="E35" s="2"/>
      <c r="F35" s="57"/>
      <c r="G35" s="2" t="s">
        <v>110</v>
      </c>
      <c r="H35" s="2"/>
      <c r="I35" s="2"/>
      <c r="J35" s="80"/>
    </row>
    <row r="36" spans="2:10" ht="18" customHeight="1">
      <c r="B36" s="7"/>
      <c r="C36" s="8" t="s">
        <v>111</v>
      </c>
      <c r="D36" s="8"/>
      <c r="E36" s="8"/>
      <c r="F36" s="9"/>
      <c r="G36" s="8" t="s">
        <v>111</v>
      </c>
      <c r="H36" s="8"/>
      <c r="I36" s="8"/>
      <c r="J36" s="66"/>
    </row>
    <row r="37" spans="2:10" ht="18" customHeight="1">
      <c r="B37" s="56"/>
      <c r="C37" s="2" t="s">
        <v>106</v>
      </c>
      <c r="D37" s="2"/>
      <c r="E37" s="2"/>
      <c r="F37" s="57"/>
      <c r="G37" s="2" t="s">
        <v>106</v>
      </c>
      <c r="H37" s="2"/>
      <c r="I37" s="2"/>
      <c r="J37" s="80"/>
    </row>
    <row r="38" spans="2:10" ht="18" customHeight="1">
      <c r="B38" s="56"/>
      <c r="C38" s="2"/>
      <c r="D38" s="2"/>
      <c r="E38" s="2"/>
      <c r="F38" s="2"/>
      <c r="G38" s="2"/>
      <c r="H38" s="2"/>
      <c r="I38" s="2"/>
      <c r="J38" s="80"/>
    </row>
    <row r="39" spans="2:10" ht="18" customHeight="1">
      <c r="B39" s="56"/>
      <c r="C39" s="2"/>
      <c r="D39" s="2"/>
      <c r="E39" s="2"/>
      <c r="F39" s="2"/>
      <c r="G39" s="2"/>
      <c r="H39" s="2"/>
      <c r="I39" s="2"/>
      <c r="J39" s="80"/>
    </row>
    <row r="40" spans="2:10" ht="18" customHeight="1">
      <c r="B40" s="56"/>
      <c r="C40" s="2"/>
      <c r="D40" s="2"/>
      <c r="E40" s="2"/>
      <c r="F40" s="2"/>
      <c r="G40" s="2"/>
      <c r="H40" s="2"/>
      <c r="I40" s="2"/>
      <c r="J40" s="80"/>
    </row>
    <row r="41" spans="2:10" ht="18" customHeight="1">
      <c r="B41" s="19"/>
      <c r="C41" s="20"/>
      <c r="D41" s="20"/>
      <c r="E41" s="20"/>
      <c r="F41" s="20"/>
      <c r="G41" s="20"/>
      <c r="H41" s="20"/>
      <c r="I41" s="20"/>
      <c r="J41" s="69"/>
    </row>
    <row r="42" spans="2:10" ht="14.25" customHeight="1"/>
    <row r="43" spans="2:10" ht="2.25" customHeight="1"/>
  </sheetData>
  <printOptions horizontalCentered="1" verticalCentered="1"/>
  <pageMargins left="0.23888899999999999" right="0.26874999999999999" top="0.35416700000000001" bottom="0.432639" header="0.31388899999999997" footer="0.35416700000000001"/>
  <pageSetup paperSize="9" fitToWidth="0"/>
  <drawing r:id="rId1"/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Prehlad</vt:lpstr>
      <vt:lpstr>Figury</vt:lpstr>
      <vt:lpstr>Rekapitulacia</vt:lpstr>
      <vt:lpstr>Kryci list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Kováč Dalibor, Ing.</cp:lastModifiedBy>
  <cp:revision>0</cp:revision>
  <cp:lastPrinted>2016-04-18T11:45:00Z</cp:lastPrinted>
  <dcterms:created xsi:type="dcterms:W3CDTF">1999-04-06T07:39:00Z</dcterms:created>
  <dcterms:modified xsi:type="dcterms:W3CDTF">2025-05-05T05:39:02Z</dcterms:modified>
</cp:coreProperties>
</file>